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ЭтаКнига"/>
  <bookViews>
    <workbookView xWindow="0" yWindow="0" windowWidth="28800" windowHeight="12435" tabRatio="953" activeTab="20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Прочее" sheetId="358" r:id="rId15"/>
    <sheet name="Петли, защ, скр ручки_база" sheetId="296" state="hidden" r:id="rId16"/>
    <sheet name="Cистемы TWICE, ROTO" sheetId="301" r:id="rId17"/>
    <sheet name="Cистемы INVISIBLE" sheetId="299" r:id="rId18"/>
    <sheet name="механизмы база" sheetId="333" state="hidden" r:id="rId19"/>
    <sheet name="Системы для перегородок" sheetId="302" r:id="rId20"/>
    <sheet name="Наценки" sheetId="370" r:id="rId21"/>
  </sheets>
  <definedNames>
    <definedName name="Eclec" localSheetId="13">#REF!</definedName>
    <definedName name="Eclec" localSheetId="11">#REF!</definedName>
    <definedName name="Eclec" localSheetId="20">#REF!</definedName>
    <definedName name="Eclec" localSheetId="14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0">#REF!</definedName>
    <definedName name="Eclectica_Bel" localSheetId="14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8">#REF!</definedName>
    <definedName name="Enamale" localSheetId="20">#REF!</definedName>
    <definedName name="Enamale" localSheetId="14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7">#REF!</definedName>
    <definedName name="Excel_BuiltIn__FilterDatabase_1" localSheetId="16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8">#REF!</definedName>
    <definedName name="Excel_BuiltIn__FilterDatabase_1" localSheetId="20">#REF!</definedName>
    <definedName name="Excel_BuiltIn__FilterDatabase_1" localSheetId="15">#REF!</definedName>
    <definedName name="Excel_BuiltIn__FilterDatabase_1" localSheetId="14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9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7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8">#REF!</definedName>
    <definedName name="Excel_BuiltIn_Print_Area_1_1" localSheetId="20">#REF!</definedName>
    <definedName name="Excel_BuiltIn_Print_Area_1_1" localSheetId="15">#REF!</definedName>
    <definedName name="Excel_BuiltIn_Print_Area_1_1" localSheetId="14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7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8">#REF!</definedName>
    <definedName name="Excel_BuiltIn_Print_Area_1_1_1" localSheetId="20">#REF!</definedName>
    <definedName name="Excel_BuiltIn_Print_Area_1_1_1" localSheetId="15">#REF!</definedName>
    <definedName name="Excel_BuiltIn_Print_Area_1_1_1" localSheetId="14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7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8">#REF!</definedName>
    <definedName name="Excel_BuiltIn_Print_Area_1_2" localSheetId="20">#REF!</definedName>
    <definedName name="Excel_BuiltIn_Print_Area_1_2" localSheetId="15">#REF!</definedName>
    <definedName name="Excel_BuiltIn_Print_Area_1_2" localSheetId="14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7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8">#REF!</definedName>
    <definedName name="Excel_BuiltIn_Print_Titles_1" localSheetId="20">#REF!</definedName>
    <definedName name="Excel_BuiltIn_Print_Titles_1" localSheetId="15">#REF!</definedName>
    <definedName name="Excel_BuiltIn_Print_Titles_1" localSheetId="14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7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8">#REF!</definedName>
    <definedName name="Excel_BuiltIn_Print_Titles_1_1" localSheetId="20">#REF!</definedName>
    <definedName name="Excel_BuiltIn_Print_Titles_1_1" localSheetId="15">#REF!</definedName>
    <definedName name="Excel_BuiltIn_Print_Titles_1_1" localSheetId="14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0">#REF!</definedName>
    <definedName name="ghh" localSheetId="14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0">#REF!</definedName>
    <definedName name="New" localSheetId="14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Print_Area" localSheetId="17">'Cистемы INVISIBLE'!$A$2:$G$24</definedName>
    <definedName name="Print_Area" localSheetId="16">'Cистемы TWICE, ROTO'!$A$2:$I$37</definedName>
    <definedName name="Print_Area" localSheetId="13">Замки!#REF!</definedName>
    <definedName name="Print_Area" localSheetId="11">'Карточные петли'!#REF!</definedName>
    <definedName name="Print_Area" localSheetId="18">'механизмы база'!#REF!</definedName>
    <definedName name="Print_Area" localSheetId="15">'Петли, защ, скр ручки_база'!#REF!</definedName>
    <definedName name="Print_Area" localSheetId="14">Прочее!#REF!</definedName>
    <definedName name="Print_Area" localSheetId="6">'Распашные системы откр'!$B$3:$H$52</definedName>
    <definedName name="Print_Area" localSheetId="7">Ручки_накладки_Италия!#REF!</definedName>
    <definedName name="Print_Area" localSheetId="8">Ручки_накладки_Италия_база!#REF!</definedName>
    <definedName name="Print_Area" localSheetId="9">Ручки_накладки_Китай!#REF!</definedName>
    <definedName name="Print_Area" localSheetId="10">Ручки_накладки_Китай_база!#REF!</definedName>
    <definedName name="Print_Area" localSheetId="19">'Системы для перегородок'!$A$2:$F$26</definedName>
    <definedName name="Print_Area" localSheetId="12">'Скрытые петли'!#REF!</definedName>
    <definedName name="Print_Area" localSheetId="2">Содержание!$A$1:$E$33</definedName>
    <definedName name="Print_Area" localSheetId="3">'Фурнитура складская'!#REF!</definedName>
    <definedName name="Print_Area" localSheetId="4">Фурнитура_старая!#REF!</definedName>
    <definedName name="А" localSheetId="13">#REF!</definedName>
    <definedName name="А" localSheetId="11">#REF!</definedName>
    <definedName name="А" localSheetId="20">#REF!</definedName>
    <definedName name="А" localSheetId="14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8">#REF!</definedName>
    <definedName name="апвп4" localSheetId="20">#REF!</definedName>
    <definedName name="апвп4" localSheetId="14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8">#REF!</definedName>
    <definedName name="Декоры" localSheetId="20">#REF!</definedName>
    <definedName name="Декоры" localSheetId="14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7">#REF!</definedName>
    <definedName name="Еми_АПАР_ми" localSheetId="16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8">#REF!</definedName>
    <definedName name="Еми_АПАР_ми" localSheetId="20">#REF!</definedName>
    <definedName name="Еми_АПАР_ми" localSheetId="15">#REF!</definedName>
    <definedName name="Еми_АПАР_ми" localSheetId="14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19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8">#REF!</definedName>
    <definedName name="К111111" localSheetId="20">#REF!</definedName>
    <definedName name="К111111" localSheetId="14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8">#REF!</definedName>
    <definedName name="кува2" localSheetId="20">#REF!</definedName>
    <definedName name="кува2" localSheetId="14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8">#REF!</definedName>
    <definedName name="кува4" localSheetId="20">#REF!</definedName>
    <definedName name="кува4" localSheetId="14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8">#REF!</definedName>
    <definedName name="куыв3" localSheetId="20">#REF!</definedName>
    <definedName name="куыв3" localSheetId="14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7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8">#REF!</definedName>
    <definedName name="НОВОЕ" localSheetId="20">#REF!</definedName>
    <definedName name="НОВОЕ" localSheetId="15">#REF!</definedName>
    <definedName name="НОВОЕ" localSheetId="14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0">#REF!</definedName>
    <definedName name="Новое_новое" localSheetId="14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7">'Cистемы INVISIBLE'!$A$2:$K$27</definedName>
    <definedName name="_xlnm.Print_Area" localSheetId="16">'Cистемы TWICE, ROTO'!$A$2:$I$38</definedName>
    <definedName name="_xlnm.Print_Area" localSheetId="13">Замки!$A$2:$K$22</definedName>
    <definedName name="_xlnm.Print_Area" localSheetId="1">'изменения прайса'!$A$2:$F$47</definedName>
    <definedName name="_xlnm.Print_Area" localSheetId="11">'Карточные петли'!$A$2:$I$24</definedName>
    <definedName name="_xlnm.Print_Area" localSheetId="18">'механизмы база'!$A$1:$BH$50</definedName>
    <definedName name="_xlnm.Print_Area" localSheetId="20">Наценки!$A$2:$G$18</definedName>
    <definedName name="_xlnm.Print_Area" localSheetId="15">'Петли, защ, скр ручки_база'!$A$1:$AW$141</definedName>
    <definedName name="_xlnm.Print_Area" localSheetId="14">Прочее!$A$2:$K$37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Ручки_накладки_Италия_база!$A$2:$N$64</definedName>
    <definedName name="_xlnm.Print_Area" localSheetId="9">Ручки_накладки_Китай!$A$2:$O$25</definedName>
    <definedName name="_xlnm.Print_Area" localSheetId="10">Ручки_накладки_Китай_база!$A$2:$P$124</definedName>
    <definedName name="_xlnm.Print_Area" localSheetId="19">'Системы для перегородок'!$A$2:$F$34</definedName>
    <definedName name="_xlnm.Print_Area" localSheetId="0">скидки_наценки!$A$1:$Q$12</definedName>
    <definedName name="_xlnm.Print_Area" localSheetId="12">'Скрытые петли'!$A$2:$G$31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8">#REF!</definedName>
    <definedName name="погонаж_до1марта" localSheetId="20">#REF!</definedName>
    <definedName name="погонаж_до1марта" localSheetId="14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0">#REF!</definedName>
    <definedName name="полотна" localSheetId="14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8">#REF!</definedName>
    <definedName name="склад2" localSheetId="20">#REF!</definedName>
    <definedName name="склад2" localSheetId="14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8">#REF!</definedName>
    <definedName name="СкладскаяПрограмма" localSheetId="20">#REF!</definedName>
    <definedName name="СкладскаяПрограмма" localSheetId="14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8">#REF!</definedName>
    <definedName name="фурнитура22" localSheetId="20">#REF!</definedName>
    <definedName name="фурнитура22" localSheetId="14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8">#REF!</definedName>
    <definedName name="ыапва1" localSheetId="20">#REF!</definedName>
    <definedName name="ыапва1" localSheetId="14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8">#REF!</definedName>
    <definedName name="ыва2" localSheetId="20">#REF!</definedName>
    <definedName name="ыва2" localSheetId="14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0">#REF!</definedName>
    <definedName name="Эклектика" localSheetId="14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45621"/>
</workbook>
</file>

<file path=xl/calcChain.xml><?xml version="1.0" encoding="utf-8"?>
<calcChain xmlns="http://schemas.openxmlformats.org/spreadsheetml/2006/main">
  <c r="D11" i="302" l="1"/>
  <c r="M54" i="365"/>
  <c r="L54" i="365"/>
  <c r="K54" i="365"/>
  <c r="J54" i="365"/>
  <c r="I54" i="365"/>
  <c r="H54" i="365"/>
  <c r="G54" i="365"/>
  <c r="F54" i="365"/>
  <c r="E54" i="365"/>
  <c r="M52" i="365"/>
  <c r="M55" i="365" s="1"/>
  <c r="L52" i="365"/>
  <c r="L55" i="365" s="1"/>
  <c r="K52" i="365"/>
  <c r="K55" i="365" s="1"/>
  <c r="J52" i="365"/>
  <c r="J55" i="365" s="1"/>
  <c r="I52" i="365"/>
  <c r="H52" i="365"/>
  <c r="H55" i="365" s="1"/>
  <c r="G52" i="365"/>
  <c r="G55" i="365" s="1"/>
  <c r="F52" i="365"/>
  <c r="F55" i="365" s="1"/>
  <c r="E52" i="365"/>
  <c r="E55" i="365" s="1"/>
  <c r="D52" i="365"/>
  <c r="D55" i="365" s="1"/>
  <c r="O40" i="365"/>
  <c r="M40" i="365"/>
  <c r="N40" i="365"/>
  <c r="L40" i="365"/>
  <c r="J39" i="365"/>
  <c r="J40" i="365" s="1"/>
  <c r="I39" i="365"/>
  <c r="I40" i="365" s="1"/>
  <c r="H39" i="365"/>
  <c r="H40" i="365" s="1"/>
  <c r="G39" i="365"/>
  <c r="G40" i="365" s="1"/>
  <c r="F39" i="365"/>
  <c r="F40" i="365" s="1"/>
  <c r="E39" i="365"/>
  <c r="E40" i="365" s="1"/>
  <c r="D39" i="365"/>
  <c r="D40" i="365" s="1"/>
  <c r="H126" i="364"/>
  <c r="G126" i="364"/>
  <c r="H124" i="364"/>
  <c r="G124" i="364"/>
  <c r="H122" i="364"/>
  <c r="G122" i="364"/>
  <c r="F122" i="364"/>
  <c r="D122" i="364"/>
  <c r="H119" i="364"/>
  <c r="F119" i="364"/>
  <c r="E119" i="364"/>
  <c r="D119" i="364"/>
  <c r="G117" i="364"/>
  <c r="F117" i="364"/>
  <c r="E117" i="364"/>
  <c r="D117" i="364"/>
  <c r="U31" i="333" l="1"/>
  <c r="R31" i="333"/>
  <c r="P66" i="296" l="1"/>
  <c r="AH66" i="296" s="1"/>
  <c r="I31" i="333"/>
  <c r="I35" i="333" s="1"/>
  <c r="J31" i="333"/>
  <c r="J35" i="333" s="1"/>
  <c r="H31" i="333"/>
  <c r="H35" i="333" s="1"/>
  <c r="Q78" i="296"/>
  <c r="P78" i="296"/>
  <c r="Q76" i="296"/>
  <c r="Q74" i="296"/>
  <c r="Q72" i="296"/>
  <c r="Q70" i="296"/>
  <c r="Q68" i="296"/>
  <c r="Q66" i="296"/>
  <c r="P76" i="296"/>
  <c r="AH76" i="296" s="1"/>
  <c r="P74" i="296"/>
  <c r="AH74" i="296" s="1"/>
  <c r="P72" i="296"/>
  <c r="AH72" i="296" s="1"/>
  <c r="P70" i="296"/>
  <c r="AH70" i="296" s="1"/>
  <c r="P68" i="296"/>
  <c r="AH68" i="296" s="1"/>
  <c r="AJ31" i="333" l="1"/>
  <c r="AJ35" i="333" s="1"/>
  <c r="AK31" i="333"/>
  <c r="AK35" i="333" s="1"/>
  <c r="AL31" i="333"/>
  <c r="AL35" i="333" s="1"/>
  <c r="AM31" i="333"/>
  <c r="AN31" i="333"/>
  <c r="AO31" i="333"/>
  <c r="AO35" i="333" s="1"/>
  <c r="AP31" i="333"/>
  <c r="AP35" i="333" s="1"/>
  <c r="AI31" i="333"/>
  <c r="AI35" i="333" s="1"/>
  <c r="S31" i="333"/>
  <c r="U35" i="333"/>
  <c r="W31" i="333"/>
  <c r="W35" i="333" s="1"/>
  <c r="R35" i="333"/>
  <c r="W42" i="333" l="1"/>
  <c r="W43" i="333" s="1"/>
  <c r="W39" i="333"/>
  <c r="V31" i="333"/>
  <c r="S35" i="333"/>
  <c r="S41" i="333"/>
  <c r="T31" i="333"/>
  <c r="S39" i="333"/>
  <c r="AN35" i="333"/>
  <c r="AM35" i="333"/>
  <c r="V39" i="333" l="1"/>
  <c r="T39" i="333"/>
  <c r="F91" i="296"/>
  <c r="N89" i="296"/>
  <c r="L92" i="296"/>
  <c r="K103" i="296" l="1"/>
  <c r="K101" i="296"/>
  <c r="K99" i="296"/>
  <c r="K97" i="296"/>
  <c r="K91" i="296"/>
  <c r="J103" i="296"/>
  <c r="J101" i="296"/>
  <c r="J99" i="296"/>
  <c r="J97" i="296"/>
  <c r="J91" i="296"/>
  <c r="J89" i="296"/>
  <c r="I103" i="296"/>
  <c r="I101" i="296"/>
  <c r="I99" i="296"/>
  <c r="I97" i="296"/>
  <c r="I95" i="296"/>
  <c r="I93" i="296"/>
  <c r="I91" i="296"/>
  <c r="H103" i="296"/>
  <c r="H101" i="296"/>
  <c r="H99" i="296"/>
  <c r="H97" i="296"/>
  <c r="H95" i="296"/>
  <c r="H93" i="296"/>
  <c r="H91" i="296"/>
  <c r="F103" i="296"/>
  <c r="F101" i="296"/>
  <c r="F99" i="296"/>
  <c r="F97" i="296"/>
  <c r="F95" i="296"/>
  <c r="F93" i="296"/>
  <c r="E103" i="296"/>
  <c r="E101" i="296"/>
  <c r="E99" i="296"/>
  <c r="E97" i="296"/>
  <c r="E95" i="296"/>
  <c r="E93" i="296"/>
  <c r="E91" i="296"/>
  <c r="G73" i="296"/>
  <c r="G66" i="296"/>
  <c r="F73" i="296"/>
  <c r="F69" i="296"/>
  <c r="F66" i="296"/>
  <c r="J27" i="365"/>
  <c r="I27" i="365"/>
  <c r="H27" i="365"/>
  <c r="M28" i="365"/>
  <c r="L28" i="365"/>
  <c r="K28" i="365"/>
  <c r="J25" i="365"/>
  <c r="J28" i="365" s="1"/>
  <c r="I25" i="365"/>
  <c r="H25" i="365"/>
  <c r="H28" i="365" s="1"/>
  <c r="G25" i="365"/>
  <c r="G28" i="365" s="1"/>
  <c r="F25" i="365"/>
  <c r="F28" i="365" s="1"/>
  <c r="E25" i="365"/>
  <c r="E28" i="365" s="1"/>
  <c r="D28" i="365"/>
  <c r="O13" i="365"/>
  <c r="N13" i="365"/>
  <c r="M13" i="365"/>
  <c r="L12" i="365"/>
  <c r="L13" i="365" s="1"/>
  <c r="J13" i="365"/>
  <c r="I13" i="365"/>
  <c r="H13" i="365"/>
  <c r="G13" i="365"/>
  <c r="F12" i="365"/>
  <c r="F13" i="365" s="1"/>
  <c r="E13" i="365"/>
  <c r="D13" i="365"/>
  <c r="N61" i="365"/>
  <c r="M61" i="365"/>
  <c r="I61" i="365"/>
  <c r="H61" i="365"/>
  <c r="F61" i="365"/>
  <c r="E61" i="365"/>
  <c r="D61" i="365"/>
  <c r="L61" i="365"/>
  <c r="J61" i="365"/>
  <c r="G61" i="365"/>
  <c r="S128" i="364" l="1"/>
  <c r="C10" i="199" l="1"/>
  <c r="D10" i="199" s="1"/>
  <c r="AX36" i="333" l="1"/>
  <c r="AX35" i="333"/>
  <c r="AX34" i="333"/>
  <c r="Q105" i="296" l="1"/>
  <c r="E40" i="333" l="1"/>
  <c r="E42" i="333"/>
  <c r="E44" i="333"/>
  <c r="E46" i="333"/>
  <c r="E48" i="333"/>
  <c r="E39" i="333"/>
  <c r="T123" i="296" l="1"/>
  <c r="C127" i="296"/>
  <c r="I124" i="296"/>
  <c r="B127" i="296" l="1"/>
  <c r="M124" i="296" l="1"/>
  <c r="N124" i="296"/>
  <c r="K124" i="296"/>
  <c r="L124" i="296"/>
  <c r="G143" i="296"/>
  <c r="G141" i="296"/>
  <c r="G140" i="296"/>
  <c r="U138" i="296"/>
  <c r="N138" i="296"/>
  <c r="M138" i="296"/>
  <c r="L138" i="296"/>
  <c r="K138" i="296"/>
  <c r="I138" i="296"/>
  <c r="G138" i="296"/>
  <c r="F138" i="296"/>
  <c r="E138" i="296"/>
  <c r="D138" i="296"/>
  <c r="C138" i="296"/>
  <c r="B138" i="296"/>
  <c r="E49" i="333"/>
  <c r="E47" i="333"/>
  <c r="E45" i="333"/>
  <c r="E43" i="333"/>
  <c r="E41" i="333"/>
  <c r="Y32" i="333"/>
  <c r="R105" i="296"/>
  <c r="K95" i="296"/>
  <c r="K93" i="296"/>
  <c r="P105" i="296"/>
  <c r="O105" i="296"/>
  <c r="N105" i="296"/>
  <c r="M105" i="296"/>
  <c r="M128" i="365" l="1"/>
  <c r="E128" i="365"/>
  <c r="J126" i="365"/>
  <c r="D126" i="365"/>
  <c r="D113" i="365"/>
  <c r="F128" i="365"/>
  <c r="G128" i="365"/>
  <c r="H128" i="365"/>
  <c r="J128" i="365"/>
  <c r="L128" i="365"/>
  <c r="L126" i="365"/>
  <c r="H126" i="365"/>
  <c r="G126" i="365"/>
  <c r="F126" i="365"/>
  <c r="E126" i="365"/>
  <c r="I113" i="365" l="1"/>
  <c r="G113" i="365"/>
  <c r="N113" i="365"/>
  <c r="L113" i="365"/>
  <c r="F113" i="365"/>
  <c r="J113" i="365"/>
  <c r="E113" i="365"/>
  <c r="M113" i="365"/>
  <c r="H113" i="365"/>
  <c r="M126" i="365"/>
  <c r="F10" i="199" l="1"/>
  <c r="G11" i="199"/>
  <c r="F11" i="199" s="1"/>
  <c r="E11" i="199"/>
  <c r="C11" i="199" s="1"/>
  <c r="D11" i="199" s="1"/>
  <c r="J24" i="358" l="1"/>
  <c r="I24" i="358"/>
  <c r="E26" i="302"/>
  <c r="D26" i="302" s="1"/>
  <c r="E27" i="302"/>
  <c r="D27" i="302" s="1"/>
  <c r="E12" i="302"/>
  <c r="J12" i="299"/>
  <c r="E13" i="301"/>
  <c r="D13" i="301"/>
  <c r="C13" i="301"/>
  <c r="H12" i="299"/>
  <c r="B13" i="301"/>
  <c r="D14" i="358"/>
  <c r="D52" i="362"/>
  <c r="D15" i="366"/>
  <c r="D3" i="371"/>
  <c r="D4" i="371" s="1"/>
  <c r="D5" i="371"/>
  <c r="D6" i="371" s="1"/>
  <c r="K10" i="363"/>
  <c r="L25" i="363"/>
  <c r="L23" i="363"/>
  <c r="O10" i="363"/>
  <c r="I10" i="363"/>
  <c r="H10" i="363"/>
  <c r="E23" i="363"/>
  <c r="G22" i="366"/>
  <c r="F22" i="366"/>
  <c r="F18" i="366"/>
  <c r="E18" i="366"/>
  <c r="D18" i="366"/>
  <c r="G15" i="366"/>
  <c r="F15" i="366"/>
  <c r="E15" i="366"/>
  <c r="F7" i="362"/>
  <c r="D16" i="371" l="1"/>
  <c r="D17" i="371" s="1"/>
  <c r="W19" i="296"/>
  <c r="X19" i="296"/>
  <c r="Y19" i="296"/>
  <c r="AH19" i="296"/>
  <c r="M20" i="296"/>
  <c r="T20" i="296"/>
  <c r="W20" i="296" s="1"/>
  <c r="X20" i="296"/>
  <c r="Y20" i="296"/>
  <c r="M21" i="296"/>
  <c r="T21" i="296"/>
  <c r="W21" i="296" s="1"/>
  <c r="V21" i="296"/>
  <c r="X21" i="296"/>
  <c r="Y21" i="296"/>
  <c r="M22" i="296"/>
  <c r="T22" i="296"/>
  <c r="W22" i="296" s="1"/>
  <c r="X22" i="296"/>
  <c r="Y22" i="296"/>
  <c r="T23" i="296"/>
  <c r="W23" i="296" s="1"/>
  <c r="X23" i="296"/>
  <c r="Y23" i="296"/>
  <c r="W24" i="296"/>
  <c r="X24" i="296"/>
  <c r="T26" i="296"/>
  <c r="W26" i="296" s="1"/>
  <c r="V26" i="296"/>
  <c r="X26" i="296"/>
  <c r="Y26" i="296"/>
  <c r="W27" i="296"/>
  <c r="X27" i="296"/>
  <c r="F12" i="302" l="1"/>
  <c r="C12" i="302"/>
  <c r="D13" i="302"/>
  <c r="D15" i="302"/>
  <c r="D14" i="302"/>
  <c r="D16" i="302"/>
  <c r="E11" i="302"/>
  <c r="C15" i="302"/>
  <c r="C11" i="302"/>
  <c r="D12" i="302"/>
  <c r="C14" i="302"/>
  <c r="C16" i="302"/>
  <c r="C26" i="302"/>
  <c r="C27" i="302"/>
  <c r="F11" i="302"/>
  <c r="C13" i="302"/>
  <c r="C18" i="302"/>
  <c r="D30" i="367"/>
  <c r="C20" i="302"/>
  <c r="C19" i="302"/>
  <c r="E30" i="367"/>
  <c r="J20" i="368"/>
  <c r="J12" i="368"/>
  <c r="J18" i="368"/>
  <c r="J10" i="368"/>
  <c r="J16" i="368"/>
  <c r="J22" i="368"/>
  <c r="J14" i="368"/>
  <c r="G26" i="367"/>
  <c r="G18" i="367"/>
  <c r="G24" i="367"/>
  <c r="G16" i="367"/>
  <c r="G22" i="367"/>
  <c r="E16" i="367"/>
  <c r="G20" i="367"/>
  <c r="E12" i="299"/>
  <c r="E14" i="358"/>
  <c r="I22" i="366"/>
  <c r="I18" i="366"/>
  <c r="I15" i="366"/>
  <c r="H22" i="366"/>
  <c r="H15" i="366"/>
  <c r="E24" i="358"/>
  <c r="F24" i="358"/>
  <c r="D24" i="358"/>
  <c r="C24" i="358"/>
  <c r="I14" i="358"/>
  <c r="F14" i="358"/>
  <c r="K12" i="299"/>
  <c r="G12" i="299"/>
  <c r="C12" i="299"/>
  <c r="D24" i="301"/>
  <c r="I22" i="368"/>
  <c r="G22" i="368"/>
  <c r="E22" i="368"/>
  <c r="K20" i="368"/>
  <c r="H20" i="368"/>
  <c r="F20" i="368"/>
  <c r="D20" i="368"/>
  <c r="I18" i="368"/>
  <c r="G18" i="368"/>
  <c r="E18" i="368"/>
  <c r="K16" i="368"/>
  <c r="H16" i="368"/>
  <c r="F16" i="368"/>
  <c r="D16" i="368"/>
  <c r="I14" i="368"/>
  <c r="G14" i="368"/>
  <c r="E14" i="368"/>
  <c r="K12" i="368"/>
  <c r="H12" i="368"/>
  <c r="F12" i="368"/>
  <c r="I10" i="368"/>
  <c r="G10" i="368"/>
  <c r="E10" i="368"/>
  <c r="G12" i="368"/>
  <c r="D12" i="368"/>
  <c r="I12" i="299"/>
  <c r="F12" i="299"/>
  <c r="D12" i="299"/>
  <c r="E24" i="301"/>
  <c r="K22" i="368"/>
  <c r="H22" i="368"/>
  <c r="F22" i="368"/>
  <c r="D22" i="368"/>
  <c r="I20" i="368"/>
  <c r="G20" i="368"/>
  <c r="E20" i="368"/>
  <c r="K18" i="368"/>
  <c r="H18" i="368"/>
  <c r="F18" i="368"/>
  <c r="D18" i="368"/>
  <c r="I16" i="368"/>
  <c r="G16" i="368"/>
  <c r="E16" i="368"/>
  <c r="K14" i="368"/>
  <c r="H14" i="368"/>
  <c r="F14" i="368"/>
  <c r="D14" i="368"/>
  <c r="I12" i="368"/>
  <c r="E12" i="368"/>
  <c r="K10" i="368"/>
  <c r="H10" i="368"/>
  <c r="D10" i="368"/>
  <c r="D14" i="367"/>
  <c r="F10" i="368"/>
  <c r="D12" i="279" s="1"/>
  <c r="D24" i="367"/>
  <c r="D20" i="367"/>
  <c r="D16" i="367"/>
  <c r="G14" i="367"/>
  <c r="F18" i="367"/>
  <c r="F20" i="367"/>
  <c r="F22" i="367"/>
  <c r="F24" i="367"/>
  <c r="F26" i="367"/>
  <c r="D26" i="367"/>
  <c r="D22" i="367"/>
  <c r="D18" i="367"/>
  <c r="E14" i="367"/>
  <c r="H24" i="358"/>
  <c r="E15" i="302" l="1"/>
  <c r="E16" i="302"/>
  <c r="F12" i="279"/>
  <c r="E12" i="279"/>
  <c r="H12" i="279"/>
  <c r="D10" i="363"/>
  <c r="D7" i="362"/>
  <c r="J25" i="363"/>
  <c r="H25" i="363"/>
  <c r="F25" i="363"/>
  <c r="D25" i="363"/>
  <c r="J23" i="363"/>
  <c r="H23" i="363"/>
  <c r="F23" i="363"/>
  <c r="D23" i="363"/>
  <c r="F10" i="363"/>
  <c r="L10" i="363"/>
  <c r="N10" i="363"/>
  <c r="M61" i="362"/>
  <c r="K61" i="362"/>
  <c r="I61" i="362"/>
  <c r="G61" i="362"/>
  <c r="E61" i="362"/>
  <c r="N59" i="362"/>
  <c r="L59" i="362"/>
  <c r="J59" i="362"/>
  <c r="H59" i="362"/>
  <c r="F59" i="362"/>
  <c r="D59" i="362"/>
  <c r="M57" i="362"/>
  <c r="K57" i="362"/>
  <c r="I57" i="362"/>
  <c r="G57" i="362"/>
  <c r="E57" i="362"/>
  <c r="N54" i="362"/>
  <c r="L54" i="362"/>
  <c r="J54" i="362"/>
  <c r="H54" i="362"/>
  <c r="F54" i="362"/>
  <c r="D54" i="362"/>
  <c r="M52" i="362"/>
  <c r="I52" i="362"/>
  <c r="E52" i="362"/>
  <c r="E43" i="362"/>
  <c r="E36" i="362"/>
  <c r="E28" i="362"/>
  <c r="D28" i="362"/>
  <c r="H26" i="362"/>
  <c r="E24" i="362"/>
  <c r="I24" i="362"/>
  <c r="F14" i="362"/>
  <c r="E12" i="362"/>
  <c r="I12" i="362"/>
  <c r="G7" i="362"/>
  <c r="E7" i="362"/>
  <c r="K25" i="363"/>
  <c r="I25" i="363"/>
  <c r="G25" i="363"/>
  <c r="E25" i="363"/>
  <c r="K23" i="363"/>
  <c r="I23" i="363"/>
  <c r="G23" i="363"/>
  <c r="E10" i="363"/>
  <c r="G10" i="363"/>
  <c r="J10" i="363"/>
  <c r="M10" i="363"/>
  <c r="N61" i="362"/>
  <c r="L61" i="362"/>
  <c r="J61" i="362"/>
  <c r="H61" i="362"/>
  <c r="F61" i="362"/>
  <c r="D61" i="362"/>
  <c r="M59" i="362"/>
  <c r="K59" i="362"/>
  <c r="I59" i="362"/>
  <c r="G59" i="362"/>
  <c r="E59" i="362"/>
  <c r="N57" i="362"/>
  <c r="L57" i="362"/>
  <c r="J57" i="362"/>
  <c r="H57" i="362"/>
  <c r="F57" i="362"/>
  <c r="D57" i="362"/>
  <c r="M54" i="362"/>
  <c r="K54" i="362"/>
  <c r="I54" i="362"/>
  <c r="G54" i="362"/>
  <c r="E54" i="362"/>
  <c r="N52" i="362"/>
  <c r="L52" i="362"/>
  <c r="J52" i="362"/>
  <c r="H52" i="362"/>
  <c r="F52" i="362"/>
  <c r="F43" i="362"/>
  <c r="D43" i="362"/>
  <c r="F41" i="362"/>
  <c r="D41" i="362"/>
  <c r="F36" i="362"/>
  <c r="D36" i="362"/>
  <c r="F28" i="362"/>
  <c r="H28" i="362"/>
  <c r="J28" i="362"/>
  <c r="E26" i="362"/>
  <c r="G26" i="362"/>
  <c r="I26" i="362"/>
  <c r="D26" i="362"/>
  <c r="F24" i="362"/>
  <c r="H24" i="362"/>
  <c r="J24" i="362"/>
  <c r="E14" i="362"/>
  <c r="G14" i="362"/>
  <c r="I14" i="362"/>
  <c r="D14" i="362"/>
  <c r="F12" i="362"/>
  <c r="H12" i="362"/>
  <c r="J12" i="362"/>
  <c r="H7" i="362"/>
  <c r="J7" i="362"/>
  <c r="K52" i="362"/>
  <c r="G52" i="362"/>
  <c r="G43" i="362"/>
  <c r="G41" i="362"/>
  <c r="E41" i="362"/>
  <c r="G36" i="362"/>
  <c r="G28" i="362"/>
  <c r="I28" i="362"/>
  <c r="F26" i="362"/>
  <c r="J26" i="362"/>
  <c r="G24" i="362"/>
  <c r="D24" i="362"/>
  <c r="H14" i="362"/>
  <c r="J14" i="362"/>
  <c r="G12" i="362"/>
  <c r="D12" i="362"/>
  <c r="I7" i="362"/>
  <c r="D85" i="360"/>
  <c r="E85" i="360" s="1"/>
  <c r="F85" i="360" s="1"/>
  <c r="I85" i="360" s="1"/>
  <c r="C41" i="360"/>
  <c r="C40" i="360"/>
  <c r="C39" i="360"/>
  <c r="C38" i="360"/>
  <c r="C37" i="360"/>
  <c r="C36" i="360"/>
  <c r="C35" i="360"/>
  <c r="C34" i="360"/>
  <c r="C33" i="360"/>
  <c r="C23" i="360"/>
  <c r="C22" i="360"/>
  <c r="C21" i="360"/>
  <c r="C20" i="360"/>
  <c r="C19" i="360"/>
  <c r="C18" i="360"/>
  <c r="C17" i="360"/>
  <c r="C16" i="360"/>
  <c r="C15" i="360"/>
  <c r="C14" i="360"/>
  <c r="H10" i="360"/>
  <c r="G10" i="360"/>
  <c r="D20" i="358"/>
  <c r="E20" i="358" s="1"/>
  <c r="F20" i="358" s="1"/>
  <c r="I20" i="358" s="1"/>
  <c r="J12" i="279" l="1"/>
  <c r="F14" i="279"/>
  <c r="H14" i="279"/>
  <c r="J14" i="279"/>
  <c r="E14" i="279"/>
  <c r="G14" i="279"/>
  <c r="D14" i="279"/>
  <c r="J13" i="279"/>
  <c r="F13" i="279"/>
  <c r="H13" i="279"/>
  <c r="D13" i="279"/>
  <c r="D15" i="279" s="1"/>
  <c r="E13" i="279"/>
  <c r="G13" i="279"/>
  <c r="L9" i="296"/>
  <c r="M9" i="296"/>
  <c r="N9" i="296"/>
  <c r="O9" i="296"/>
  <c r="M8" i="296"/>
  <c r="N8" i="296"/>
  <c r="O8" i="296"/>
  <c r="L8" i="296"/>
  <c r="C6" i="349"/>
  <c r="H15" i="279" l="1"/>
  <c r="F15" i="279"/>
  <c r="E15" i="279"/>
  <c r="B4" i="333"/>
  <c r="B9" i="333"/>
  <c r="C80" i="333" l="1"/>
  <c r="E80" i="333"/>
  <c r="AK57" i="333"/>
  <c r="AH57" i="333"/>
  <c r="D58" i="333"/>
  <c r="AL57" i="333"/>
  <c r="J34" i="358"/>
  <c r="AJ7" i="333" l="1"/>
  <c r="L29" i="296" l="1"/>
  <c r="Z36" i="296"/>
  <c r="AA36" i="296"/>
  <c r="Z37" i="296"/>
  <c r="AA37" i="296"/>
  <c r="Z38" i="296"/>
  <c r="AA38" i="296"/>
  <c r="Z39" i="296"/>
  <c r="AA39" i="296"/>
  <c r="Z41" i="296"/>
  <c r="AA41" i="296"/>
  <c r="Z43" i="296"/>
  <c r="AA43" i="296"/>
  <c r="Z45" i="296"/>
  <c r="AA45" i="296"/>
  <c r="Z46" i="296"/>
  <c r="AA46" i="296"/>
  <c r="Z48" i="296"/>
  <c r="AA48" i="296"/>
  <c r="Z49" i="296"/>
  <c r="AA49" i="296"/>
  <c r="J15" i="279" l="1"/>
  <c r="AH31" i="333" l="1"/>
  <c r="H11" i="301"/>
  <c r="I11" i="301"/>
  <c r="G11" i="301"/>
  <c r="B5" i="333"/>
  <c r="C81" i="333"/>
  <c r="C82" i="333"/>
  <c r="C83" i="333"/>
  <c r="D10" i="301"/>
  <c r="B10" i="301"/>
  <c r="D82" i="333" l="1"/>
  <c r="E14" i="301"/>
  <c r="B11" i="301" s="1"/>
  <c r="D83" i="333"/>
  <c r="D81" i="333"/>
  <c r="E11" i="301" l="1"/>
  <c r="C11" i="301"/>
  <c r="D11" i="301"/>
  <c r="AP80" i="333"/>
  <c r="AO80" i="333"/>
  <c r="AN80" i="333"/>
  <c r="AK80" i="333"/>
  <c r="AI80" i="333"/>
  <c r="D18" i="333" l="1"/>
  <c r="D7" i="333" s="1"/>
  <c r="C18" i="333"/>
  <c r="X80" i="333"/>
  <c r="B12" i="299"/>
  <c r="F11" i="301"/>
  <c r="Q80" i="333" l="1"/>
  <c r="M80" i="333"/>
  <c r="S80" i="333"/>
  <c r="W80" i="333"/>
  <c r="AA80" i="333"/>
  <c r="AD80" i="333"/>
  <c r="AF80" i="333"/>
  <c r="L80" i="333"/>
  <c r="N80" i="333"/>
  <c r="P80" i="333"/>
  <c r="R80" i="333"/>
  <c r="U80" i="333"/>
  <c r="Y80" i="333"/>
  <c r="AC80" i="333"/>
  <c r="AE80" i="333"/>
  <c r="AG80" i="333"/>
  <c r="O80" i="333"/>
  <c r="J80" i="333"/>
  <c r="H80" i="333"/>
  <c r="G80" i="333"/>
  <c r="D80" i="333"/>
  <c r="F80" i="333"/>
  <c r="L1" i="302" l="1"/>
  <c r="E34" i="358" l="1"/>
  <c r="F34" i="358"/>
  <c r="I34" i="358"/>
  <c r="G125" i="296" l="1"/>
  <c r="G127" i="296"/>
  <c r="U122" i="296"/>
  <c r="D34" i="358"/>
  <c r="C34" i="358"/>
  <c r="N122" i="296"/>
  <c r="M122" i="296"/>
  <c r="L122" i="296"/>
  <c r="K122" i="296"/>
  <c r="I122" i="296"/>
  <c r="G124" i="296"/>
  <c r="J14" i="358"/>
  <c r="G122" i="296"/>
  <c r="F122" i="296"/>
  <c r="E122" i="296"/>
  <c r="D122" i="296"/>
  <c r="C122" i="296"/>
  <c r="B122" i="296"/>
  <c r="G24" i="358" l="1"/>
  <c r="K14" i="358"/>
  <c r="H1" i="220" l="1"/>
  <c r="F15" i="360" l="1"/>
  <c r="J102" i="360"/>
  <c r="G22" i="360"/>
  <c r="H14" i="360"/>
  <c r="H15" i="360"/>
  <c r="G15" i="360"/>
  <c r="H20" i="360"/>
  <c r="D17" i="360"/>
  <c r="K21" i="360"/>
  <c r="F22" i="360"/>
  <c r="E23" i="360"/>
  <c r="F18" i="360"/>
  <c r="F14" i="360"/>
  <c r="I20" i="360"/>
  <c r="I19" i="360"/>
  <c r="H18" i="360"/>
  <c r="J15" i="360"/>
  <c r="D21" i="360"/>
  <c r="E16" i="360"/>
  <c r="E17" i="360"/>
  <c r="J20" i="360"/>
  <c r="K16" i="360"/>
  <c r="D23" i="360"/>
  <c r="D19" i="360"/>
  <c r="D15" i="360"/>
  <c r="G20" i="360"/>
  <c r="G23" i="360"/>
  <c r="G14" i="360"/>
  <c r="H23" i="360"/>
  <c r="H19" i="360"/>
  <c r="K15" i="360"/>
  <c r="K23" i="360"/>
  <c r="K20" i="360"/>
  <c r="K18" i="360"/>
  <c r="K22" i="360"/>
  <c r="J17" i="360"/>
  <c r="J22" i="360"/>
  <c r="F21" i="360"/>
  <c r="F20" i="360"/>
  <c r="J18" i="360"/>
  <c r="J14" i="360"/>
  <c r="E22" i="360"/>
  <c r="E21" i="360"/>
  <c r="D18" i="360"/>
  <c r="F16" i="360"/>
  <c r="E14" i="360"/>
  <c r="D22" i="360"/>
  <c r="J16" i="360"/>
  <c r="G19" i="360"/>
  <c r="H21" i="360"/>
  <c r="K14" i="360"/>
  <c r="J21" i="360"/>
  <c r="E18" i="360"/>
  <c r="I21" i="360"/>
  <c r="I14" i="360"/>
  <c r="F17" i="360"/>
  <c r="H16" i="360"/>
  <c r="G21" i="360"/>
  <c r="H17" i="360"/>
  <c r="H22" i="360"/>
  <c r="G18" i="360"/>
  <c r="J23" i="360"/>
  <c r="J19" i="360"/>
  <c r="D16" i="360"/>
  <c r="I23" i="360"/>
  <c r="E20" i="360"/>
  <c r="E19" i="360"/>
  <c r="E15" i="360"/>
  <c r="D20" i="360"/>
  <c r="K17" i="360"/>
  <c r="I15" i="360"/>
  <c r="G17" i="360"/>
  <c r="G16" i="360"/>
  <c r="D14" i="360"/>
  <c r="K19" i="360"/>
  <c r="F23" i="360"/>
  <c r="F19" i="360"/>
  <c r="I22" i="360"/>
  <c r="F70" i="360"/>
  <c r="D70" i="360"/>
  <c r="G38" i="360"/>
  <c r="J70" i="360"/>
  <c r="K40" i="360"/>
  <c r="K61" i="360"/>
  <c r="D61" i="360"/>
  <c r="D52" i="360"/>
  <c r="H70" i="360"/>
  <c r="D38" i="360"/>
  <c r="I33" i="360"/>
  <c r="F40" i="360"/>
  <c r="G36" i="360"/>
  <c r="I34" i="360"/>
  <c r="I41" i="360"/>
  <c r="E39" i="360"/>
  <c r="E52" i="360"/>
  <c r="E70" i="360"/>
  <c r="K33" i="360"/>
  <c r="G34" i="360"/>
  <c r="I37" i="360"/>
  <c r="D37" i="360"/>
  <c r="K35" i="360"/>
  <c r="E38" i="360"/>
  <c r="F34" i="360"/>
  <c r="F39" i="360"/>
  <c r="F52" i="360"/>
  <c r="K36" i="360"/>
  <c r="I39" i="360"/>
  <c r="D40" i="360"/>
  <c r="H38" i="360"/>
  <c r="D39" i="360"/>
  <c r="K70" i="360"/>
  <c r="J39" i="360"/>
  <c r="E41" i="360"/>
  <c r="I38" i="360"/>
  <c r="F35" i="360"/>
  <c r="K37" i="360"/>
  <c r="G33" i="360"/>
  <c r="K41" i="360"/>
  <c r="F37" i="360"/>
  <c r="D36" i="360"/>
  <c r="F38" i="360"/>
  <c r="E33" i="360"/>
  <c r="I70" i="360"/>
  <c r="D34" i="360"/>
  <c r="G41" i="360"/>
  <c r="J38" i="360"/>
  <c r="D35" i="360"/>
  <c r="F36" i="360"/>
  <c r="H39" i="360"/>
  <c r="G70" i="360"/>
  <c r="G39" i="360"/>
  <c r="K34" i="360"/>
  <c r="K39" i="360"/>
  <c r="I36" i="360"/>
  <c r="G37" i="360"/>
  <c r="D41" i="360"/>
  <c r="F33" i="360"/>
  <c r="F41" i="360"/>
  <c r="J61" i="360"/>
  <c r="E61" i="360"/>
  <c r="F61" i="360"/>
  <c r="K38" i="360"/>
  <c r="I61" i="360"/>
  <c r="E35" i="360"/>
  <c r="E34" i="360"/>
  <c r="E40" i="360"/>
  <c r="E37" i="360"/>
  <c r="E36" i="360"/>
  <c r="G40" i="360"/>
  <c r="H36" i="360"/>
  <c r="I35" i="360"/>
  <c r="J33" i="360"/>
  <c r="H40" i="360"/>
  <c r="H35" i="360"/>
  <c r="J41" i="360"/>
  <c r="J34" i="360"/>
  <c r="J37" i="360"/>
  <c r="J36" i="360"/>
  <c r="H33" i="360"/>
  <c r="H34" i="360"/>
  <c r="H37" i="360"/>
  <c r="J35" i="360"/>
  <c r="J40" i="360"/>
  <c r="H41" i="360"/>
  <c r="I40" i="360"/>
  <c r="G35" i="360"/>
  <c r="C89" i="360"/>
  <c r="E102" i="360"/>
  <c r="I102" i="360"/>
  <c r="F102" i="360"/>
  <c r="D79" i="360"/>
  <c r="D33" i="360"/>
  <c r="I17" i="360"/>
  <c r="I89" i="360"/>
  <c r="I79" i="360"/>
  <c r="F79" i="360"/>
  <c r="I16" i="360"/>
  <c r="E79" i="360"/>
  <c r="J79" i="360"/>
  <c r="D102" i="360"/>
  <c r="I18" i="360"/>
  <c r="D89" i="360"/>
  <c r="E89" i="360"/>
  <c r="C102" i="360"/>
  <c r="F89" i="360"/>
  <c r="K79" i="360"/>
  <c r="E14" i="349"/>
  <c r="F14" i="349"/>
  <c r="E15" i="349"/>
  <c r="D15" i="349"/>
  <c r="D14" i="349"/>
  <c r="F15" i="349"/>
  <c r="G15" i="349" l="1"/>
  <c r="G14" i="349"/>
  <c r="G12" i="279" l="1"/>
  <c r="G15" i="279" s="1"/>
</calcChain>
</file>

<file path=xl/sharedStrings.xml><?xml version="1.0" encoding="utf-8"?>
<sst xmlns="http://schemas.openxmlformats.org/spreadsheetml/2006/main" count="3348" uniqueCount="703">
  <si>
    <t>Полотно</t>
  </si>
  <si>
    <t>-</t>
  </si>
  <si>
    <t>B</t>
  </si>
  <si>
    <t>A</t>
  </si>
  <si>
    <t>Поворотная</t>
  </si>
  <si>
    <t>Примечание</t>
  </si>
  <si>
    <t>Распашная</t>
  </si>
  <si>
    <t>Складная</t>
  </si>
  <si>
    <t>HEFT</t>
  </si>
  <si>
    <t>Наличник</t>
  </si>
  <si>
    <t xml:space="preserve">Полотно </t>
  </si>
  <si>
    <t xml:space="preserve">Брус коробочный под монтаж пеналов (перегородки и купейные системы) </t>
  </si>
  <si>
    <t>Примечание:</t>
  </si>
  <si>
    <t>Фурнитура</t>
  </si>
  <si>
    <t>Поставщик</t>
  </si>
  <si>
    <t>Вид</t>
  </si>
  <si>
    <t>Цвет</t>
  </si>
  <si>
    <t>матовый хром</t>
  </si>
  <si>
    <t>MORELLI</t>
  </si>
  <si>
    <t>Bonaiti B-Noha</t>
  </si>
  <si>
    <t>INVISIBLE</t>
  </si>
  <si>
    <t>ПЕТЛИ</t>
  </si>
  <si>
    <t>Карточные петли</t>
  </si>
  <si>
    <t>эмаль</t>
  </si>
  <si>
    <t>фурнитура</t>
  </si>
  <si>
    <t>*Отсутствие скидки/наценки -100%</t>
  </si>
  <si>
    <t>СОДЕРЖАНИЕ</t>
  </si>
  <si>
    <t>№</t>
  </si>
  <si>
    <t>Откатная</t>
  </si>
  <si>
    <t>бронза</t>
  </si>
  <si>
    <t>золото</t>
  </si>
  <si>
    <t>Страна производитель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</si>
  <si>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</si>
  <si>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CASCAD
</t>
  </si>
  <si>
    <t xml:space="preserve">SYNCHRO
</t>
  </si>
  <si>
    <t xml:space="preserve">Откатная </t>
  </si>
  <si>
    <t>BUONE RUOTE</t>
  </si>
  <si>
    <t>Комплектация:
механизм INVISIBLE для двери шириной от 800 до 1100 мм</t>
  </si>
  <si>
    <t>ROTO</t>
  </si>
  <si>
    <t>ARMADILLO</t>
  </si>
  <si>
    <t>KRONA KOBLENZ</t>
  </si>
  <si>
    <t>черный</t>
  </si>
  <si>
    <t>Польша</t>
  </si>
  <si>
    <t>Италия</t>
  </si>
  <si>
    <t>Mini 938</t>
  </si>
  <si>
    <t>Китай</t>
  </si>
  <si>
    <t>Фиксатор</t>
  </si>
  <si>
    <t>в комплекте</t>
  </si>
  <si>
    <t>5 шт. для обрамления 2-х сторон</t>
  </si>
  <si>
    <t xml:space="preserve">5 шт. для обрамления 2-х сторон </t>
  </si>
  <si>
    <t>L/Q/M (2,5 шт)</t>
  </si>
  <si>
    <t>Коробка</t>
  </si>
  <si>
    <t>Полотно 
(заказывается дополнительно)</t>
  </si>
  <si>
    <t>Дополнительные изделия, необходимые для комплектации заказа</t>
  </si>
  <si>
    <t>Механизм</t>
  </si>
  <si>
    <t>на скрытых петлях</t>
  </si>
  <si>
    <t>на карточных петлях</t>
  </si>
  <si>
    <t>in</t>
  </si>
  <si>
    <t>out</t>
  </si>
  <si>
    <t>Вид открывания</t>
  </si>
  <si>
    <t>1. Подробную информацию по системам открывания уточняйте в инструкции к системам открывания</t>
  </si>
  <si>
    <t>любой на усмотрение клиента</t>
  </si>
  <si>
    <t>любая на усмотрение клиента</t>
  </si>
  <si>
    <t>магнитный на усмотрение клиента</t>
  </si>
  <si>
    <t>Замок</t>
  </si>
  <si>
    <t>лодочка</t>
  </si>
  <si>
    <t>Ручка</t>
  </si>
  <si>
    <t xml:space="preserve"> L (2 шт)</t>
  </si>
  <si>
    <t>L/Q (2 шт)</t>
  </si>
  <si>
    <t>Изделия, необходимые для комплектации заказа</t>
  </si>
  <si>
    <t>Стоимость механизма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</si>
  <si>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</si>
  <si>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</si>
  <si>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</si>
  <si>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>NORMAL 2
(для двустворчатой двери)</t>
  </si>
  <si>
    <t>NORMAL 1 
(для одностворчатой двери)</t>
  </si>
  <si>
    <t>Распашные системы открывания</t>
  </si>
  <si>
    <t>Дверца TRIXIE для кошек/собак XS-S</t>
  </si>
  <si>
    <t>Вентиляционная решетка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</si>
  <si>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</si>
  <si>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</si>
  <si>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>L160 - 92 (170)</t>
  </si>
  <si>
    <t>ALDEGHI</t>
  </si>
  <si>
    <t>Пружинные петли</t>
  </si>
  <si>
    <t>Короб</t>
  </si>
  <si>
    <t>Кромка полотна</t>
  </si>
  <si>
    <t>деревянная</t>
  </si>
  <si>
    <t>деревянный L</t>
  </si>
  <si>
    <t>алюминиевая</t>
  </si>
  <si>
    <t>алюминиевый</t>
  </si>
  <si>
    <t>L (2,5 шт)</t>
  </si>
  <si>
    <t>RQ (2,5 шт)</t>
  </si>
  <si>
    <t>1 с четвертью</t>
  </si>
  <si>
    <t>R алюминиевый короб</t>
  </si>
  <si>
    <t>Скрытые универсальные петли</t>
  </si>
  <si>
    <t>для внешнего открывания</t>
  </si>
  <si>
    <t>для внутреннего открывания</t>
  </si>
  <si>
    <t>для бруса коробочного барного</t>
  </si>
  <si>
    <t>OPTIMUM SC (современные)</t>
  </si>
  <si>
    <t>РИГЕЛЬ</t>
  </si>
  <si>
    <t xml:space="preserve">под скрытую ручку Bonaiti B-Noha  (потайная) </t>
  </si>
  <si>
    <t xml:space="preserve">Mini 937 под фиксатор + фиксатор санузловый Mini 937 </t>
  </si>
  <si>
    <t>РУЧКИ-ЛОДОЧКИ</t>
  </si>
  <si>
    <t>овальная</t>
  </si>
  <si>
    <t>круглая</t>
  </si>
  <si>
    <t>квадратная</t>
  </si>
  <si>
    <t>прямоугольная</t>
  </si>
  <si>
    <t>ПРОЧЕЕ</t>
  </si>
  <si>
    <t>Vents</t>
  </si>
  <si>
    <t>деревянный  RQ</t>
  </si>
  <si>
    <t>CEMOM SC (классические)</t>
  </si>
  <si>
    <t xml:space="preserve">HH3 </t>
  </si>
  <si>
    <t>ALDEGHI 125x42x48</t>
  </si>
  <si>
    <t>Вернуться в содержание</t>
  </si>
  <si>
    <t>Короб/кромка полотна</t>
  </si>
  <si>
    <t>только для бруса коробочного барного</t>
  </si>
  <si>
    <t>деревянная/
алюминиевая</t>
  </si>
  <si>
    <t xml:space="preserve"> L/деревянная</t>
  </si>
  <si>
    <t>L/деревянная</t>
  </si>
  <si>
    <t>алюминиевый/деревянная</t>
  </si>
  <si>
    <t xml:space="preserve"> L ,Q, M/деревянная или алюминиевая;
алюминиевый/алюминиевая</t>
  </si>
  <si>
    <t>деревянный L, Q, M</t>
  </si>
  <si>
    <t xml:space="preserve">К2460 </t>
  </si>
  <si>
    <t>SLIDE*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</si>
  <si>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</si>
  <si>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>Клипсы для плинтуса</t>
  </si>
  <si>
    <t>КЛЮЧЕВЫЕ ЦИЛИНДРЫ</t>
  </si>
  <si>
    <t>60C 
Ключевой цилиндр MORELLI ключ/ключ (60 мм)</t>
  </si>
  <si>
    <t xml:space="preserve">60CK 
Ключевой цилиндр MORELLI ключ/вертушка (60 мм) </t>
  </si>
  <si>
    <t>для внешнего 
открывания</t>
  </si>
  <si>
    <t>СКРЫТАЯ РУЧКА</t>
  </si>
  <si>
    <t>ПОРОГ АВТОМАТИЧЕСКИЙ SEAL PROFESSIONAL</t>
  </si>
  <si>
    <t>200 х 210</t>
  </si>
  <si>
    <t>368 х 130</t>
  </si>
  <si>
    <t>TRIXIE</t>
  </si>
  <si>
    <t>Германия</t>
  </si>
  <si>
    <t>белый</t>
  </si>
  <si>
    <t>1.</t>
  </si>
  <si>
    <t>Монтаж дверцы TRIXIE возможен только на щитовые полотна - коллекции Techno, Twist, Design (кроме моделей Podio01, Podio02)</t>
  </si>
  <si>
    <t>2.</t>
  </si>
  <si>
    <t>Зарезка включена в стоимость фурнитуры</t>
  </si>
  <si>
    <t>LOFT</t>
  </si>
  <si>
    <t>DIVA</t>
  </si>
  <si>
    <t>без доводчика;  
цвет - алюминий</t>
  </si>
  <si>
    <t>без доводчика;  
цвет - черный</t>
  </si>
  <si>
    <t>с доводчиком;  
цвет - алюминий</t>
  </si>
  <si>
    <t>одностворчатая дверь</t>
  </si>
  <si>
    <t>двустворчатая дверь</t>
  </si>
  <si>
    <t>механизм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</si>
  <si>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</si>
  <si>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</si>
  <si>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>Комплектация:
SET 1478/80Y/12A      1шт.
TRACK 1470/A/200       1шт.
TRACK 1490/A/200       1шт.
TRACK 707/G/200      0,5шт.</t>
  </si>
  <si>
    <t>МЕХАНИЗМ</t>
  </si>
  <si>
    <t>ВИД</t>
  </si>
  <si>
    <t>90-TWICE RIGHT/LEFT</t>
  </si>
  <si>
    <t>180-TWICE RIGHT/LEFT</t>
  </si>
  <si>
    <t>60,70,80</t>
  </si>
  <si>
    <t>90,100</t>
  </si>
  <si>
    <t>высота до 2100 без доводчика</t>
  </si>
  <si>
    <t>высота до 2100 с доводчиком</t>
  </si>
  <si>
    <t>Комплектация:
HEFT механизм;
декоративный профиль</t>
  </si>
  <si>
    <t>Комплектация:
механизм ROTO для высоты до 2100 без доводчика;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</si>
  <si>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</si>
  <si>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1/2 стоимости выбранного короба в необходимом покрытии  </t>
  </si>
  <si>
    <t>Системы: TWICE, HEFT, ROTO</t>
  </si>
  <si>
    <t>шпон</t>
  </si>
  <si>
    <t>Системы: INVISIBLE, SLIDE, DIVA, LOFT</t>
  </si>
  <si>
    <t>КОМПЛЕКТ ПЕНАЛЬНЫЙ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</si>
  <si>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</si>
  <si>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</si>
  <si>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</si>
  <si>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</si>
  <si>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>Версия прайса</t>
  </si>
  <si>
    <t>Вкладка</t>
  </si>
  <si>
    <t>* -название цвета определяется поставщиком</t>
  </si>
  <si>
    <t>на 1 сторону</t>
  </si>
  <si>
    <t>на 2 стороны</t>
  </si>
  <si>
    <t>Комплектность</t>
  </si>
  <si>
    <t>1шт.</t>
  </si>
  <si>
    <t xml:space="preserve">KUBICA 2760 </t>
  </si>
  <si>
    <t>античная/состареная бронза</t>
  </si>
  <si>
    <t>Дата прайса</t>
  </si>
  <si>
    <t>было</t>
  </si>
  <si>
    <t>стало</t>
  </si>
  <si>
    <t>справочно: рекомендованная розничная наценка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</si>
  <si>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</si>
  <si>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</si>
  <si>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</si>
  <si>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</si>
  <si>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</si>
  <si>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</si>
  <si>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Комплектация: 
верхний одинарный трек 2 шт.;
комплект фурнитуры 2 шт.</t>
  </si>
  <si>
    <t xml:space="preserve">Комплектация: 
верхний одинарный трек 1 шт.;
комплект фурнитуры 1 шт.
</t>
  </si>
  <si>
    <t>см.выше</t>
  </si>
  <si>
    <t>коэф.1</t>
  </si>
  <si>
    <t>коэф.2</t>
  </si>
  <si>
    <t>ОПТ</t>
  </si>
  <si>
    <t>РОЗН</t>
  </si>
  <si>
    <t>перепродажа</t>
  </si>
  <si>
    <t>Комплектация:</t>
  </si>
  <si>
    <t>белый, коричневый, чёрный</t>
  </si>
  <si>
    <t>под WC (сантехническую завертку)</t>
  </si>
  <si>
    <t xml:space="preserve">под цилиндр </t>
  </si>
  <si>
    <t xml:space="preserve">ключ/ключ </t>
  </si>
  <si>
    <t>60C (60 мм)</t>
  </si>
  <si>
    <t xml:space="preserve">60CK (60 мм) </t>
  </si>
  <si>
    <t>M1895</t>
  </si>
  <si>
    <t>M1885</t>
  </si>
  <si>
    <t>MEDIANA POLARIS</t>
  </si>
  <si>
    <t>AGB</t>
  </si>
  <si>
    <t>латунь</t>
  </si>
  <si>
    <t>петли</t>
  </si>
  <si>
    <t>замки/ручки/пороги</t>
  </si>
  <si>
    <t>OPTIMUM SC 
(современные)</t>
  </si>
  <si>
    <t>CEMOM SC 
(классические)</t>
  </si>
  <si>
    <t>для внутреннего 
открывания</t>
  </si>
  <si>
    <t>механиизмы</t>
  </si>
  <si>
    <t>на</t>
  </si>
  <si>
    <t>опт</t>
  </si>
  <si>
    <t>замок</t>
  </si>
  <si>
    <t>курс €</t>
  </si>
  <si>
    <t>закуп,€</t>
  </si>
  <si>
    <t>кноб</t>
  </si>
  <si>
    <t>комплект накладок</t>
  </si>
  <si>
    <t>расчетный курс</t>
  </si>
  <si>
    <t>скидка</t>
  </si>
  <si>
    <t>** Выкрас по RAL/NCS комплекта петель - 3 500 руб.</t>
  </si>
  <si>
    <t>ПОРОГИ</t>
  </si>
  <si>
    <t>Дверца TRIXIE 
для кошек/собак XS-S</t>
  </si>
  <si>
    <t xml:space="preserve">Без покупки фурнитуры стоимость зарезки 600 руб./единица </t>
  </si>
  <si>
    <t>Россия</t>
  </si>
  <si>
    <t>нержавеющая пластина 2 мм</t>
  </si>
  <si>
    <t>Нержавеющая пластина 2 мм</t>
  </si>
  <si>
    <t>100 х 800 (700/600/500/400)</t>
  </si>
  <si>
    <t>200 х 800
(700/600/500/400)</t>
  </si>
  <si>
    <t>400 х 800
(700/600/500/400)</t>
  </si>
  <si>
    <t>Соликом</t>
  </si>
  <si>
    <t>нержавейка</t>
  </si>
  <si>
    <t>Монтаж нержавеющих пластин возможен только на щитовые полотна - коллекции Techno, Twist, Fusion, Design (кроме моделей Podio01, Podio02)</t>
  </si>
  <si>
    <t>ПВХ</t>
  </si>
  <si>
    <t>РРЦ, руб.</t>
  </si>
  <si>
    <t>К 6360 38</t>
  </si>
  <si>
    <t>K 2700</t>
  </si>
  <si>
    <t>античное серебро</t>
  </si>
  <si>
    <t>полированная латунь</t>
  </si>
  <si>
    <t xml:space="preserve">хром </t>
  </si>
  <si>
    <t>матовый никель (никель)</t>
  </si>
  <si>
    <t>античная бронза (AB)</t>
  </si>
  <si>
    <t>золото (PG)</t>
  </si>
  <si>
    <t>матовый хром (SC)</t>
  </si>
  <si>
    <t>матовый никель (SN)</t>
  </si>
  <si>
    <t>белый никель (W)</t>
  </si>
  <si>
    <t>итальянская бронза (U-IB)</t>
  </si>
  <si>
    <t>хром (PC)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</si>
  <si>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</si>
  <si>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</si>
  <si>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</si>
  <si>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</si>
  <si>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>DIVA (ESTHETIC)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</si>
  <si>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</si>
  <si>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</si>
  <si>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</si>
  <si>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</si>
  <si>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</si>
  <si>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</si>
  <si>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МЕХАНИЗМ TWICE</t>
  </si>
  <si>
    <t xml:space="preserve">ЗАВЕРТКА TWICE WC белый, черный, золото, хром, матовый хром, античная бронза </t>
  </si>
  <si>
    <t>В том числе:</t>
  </si>
  <si>
    <r>
      <t xml:space="preserve">SPINDLE TWICE 
</t>
    </r>
    <r>
      <rPr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</si>
  <si>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r>
      <rPr>
        <sz val="10"/>
        <rFont val="Calibri"/>
        <family val="2"/>
        <charset val="204"/>
        <scheme val="minor"/>
      </rPr>
      <t xml:space="preserve">ЗАЩЕЛКА TWICE M1885: </t>
    </r>
    <r>
      <rPr>
        <sz val="9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</si>
  <si>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t xml:space="preserve"> для одностворчатой двери от 500 до 1000 мм 
без доводчиков</t>
  </si>
  <si>
    <t xml:space="preserve"> для одностворчатой двери от 500 до 1000 мм 
с доводчиками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</si>
  <si>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</si>
  <si>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</si>
  <si>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</si>
  <si>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</si>
  <si>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</si>
  <si>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коэф.1 (опт)</t>
  </si>
  <si>
    <t>коэф.2 (розн)</t>
  </si>
  <si>
    <t xml:space="preserve">NORMAL 1 
(для одностворчатой двери)
</t>
  </si>
  <si>
    <t>MORELLI (SLIDING)</t>
  </si>
  <si>
    <t xml:space="preserve">CASCAD 3
(трехстворчатый)
</t>
  </si>
  <si>
    <t xml:space="preserve">CASCAD 2
(двустворчатый)
</t>
  </si>
  <si>
    <t xml:space="preserve"> с обычным стопором</t>
  </si>
  <si>
    <t xml:space="preserve"> со стопором - доводчиком</t>
  </si>
  <si>
    <t>MORELLI (SLIDING SYNCRO)</t>
  </si>
  <si>
    <t>MORELLI (TELESCOP)</t>
  </si>
  <si>
    <t xml:space="preserve">Комплектация:
ECO TRACK 1280/300         1шт.
TRACK-B 10x10x10 1M        2шт.
SLIDING SET 1-SO 40kg        2шт.
SLIDING SET SO                    1шт.
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</si>
  <si>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</si>
  <si>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2шт.
TRACK-B 10x10x10 1M        2шт.
SLIDING SET 1-SO 40kg       2шт.
SLIDING SET TELESCOP 2    1шт.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</si>
  <si>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</si>
  <si>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</si>
  <si>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</si>
  <si>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</si>
  <si>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ARMADILLO (FOLDING/40)</t>
  </si>
  <si>
    <t>ARMADILLO 
(SUPERVISION/100)</t>
  </si>
  <si>
    <t>KRONA KOBLENZ ( SwingLife Wood)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</si>
  <si>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</si>
  <si>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</si>
  <si>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 xml:space="preserve">на полотно 715-965х2100 мм с ABS 
цвет: хром/черный 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</si>
  <si>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</si>
  <si>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</si>
  <si>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</si>
  <si>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</si>
  <si>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>Комплект для двустворчатой двери от 1464 до 1500мм, 
с 2-я доводчиками</t>
  </si>
  <si>
    <t>Комплект для двустворчатой двери от 1000 до 1500мм, 
без доводчиков</t>
  </si>
  <si>
    <t>Комплект для одностворчатой двери от 620 до 1000мм, 
с доводчиком</t>
  </si>
  <si>
    <t>Комплект для одностворчатой двери от 500 до 1000мм, 
без доводчика</t>
  </si>
  <si>
    <t>Откатная для перегородок STEEL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</si>
  <si>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</si>
  <si>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</si>
  <si>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</si>
  <si>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без довод 
(полот.700-900 мм)</t>
  </si>
  <si>
    <t>без довод 
(полот.910-1200 мм)</t>
  </si>
  <si>
    <t>без довод 
(полот.700-1200 мм)</t>
  </si>
  <si>
    <t>стоимость</t>
  </si>
  <si>
    <r>
      <rPr>
        <i/>
        <sz val="10"/>
        <rFont val="Calibri"/>
        <family val="2"/>
        <charset val="204"/>
        <scheme val="minor"/>
      </rPr>
      <t xml:space="preserve">ЗАЩЕЛКА TWICE M1885: </t>
    </r>
    <r>
      <rPr>
        <i/>
        <sz val="9"/>
        <rFont val="Calibri"/>
        <family val="2"/>
        <charset val="204"/>
        <scheme val="minor"/>
      </rPr>
      <t xml:space="preserve">
</t>
    </r>
    <r>
      <rPr>
        <i/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</si>
  <si>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t xml:space="preserve">SPINDLE TWICE 
</t>
    </r>
    <r>
      <rPr>
        <i/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</si>
  <si>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 xml:space="preserve"> на усмотрение клиента</t>
  </si>
  <si>
    <t>При необходимости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</si>
  <si>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</si>
  <si>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на усмотрение клиента</t>
  </si>
  <si>
    <t xml:space="preserve">на полотно до 2000мм без доводчика
цвет: хром/черный </t>
  </si>
  <si>
    <t xml:space="preserve">на полотно до 2000мм с доводчиком
цвет: хром/черный </t>
  </si>
  <si>
    <t xml:space="preserve">на полотно до 2100 мм с доводчиком
цвет: хром/черный </t>
  </si>
  <si>
    <t>Декоративный профиль  (ОБКЛАД)</t>
  </si>
  <si>
    <t>ЗАЩЕЛКИ</t>
  </si>
  <si>
    <t>черный (BL)/
черный никель (BN)</t>
  </si>
  <si>
    <t>магнитные</t>
  </si>
  <si>
    <t>бесшумные</t>
  </si>
  <si>
    <t>1885P</t>
  </si>
  <si>
    <t>1895P</t>
  </si>
  <si>
    <t>ключ/завертка</t>
  </si>
  <si>
    <t>ЗАВЕРТКИ</t>
  </si>
  <si>
    <t>ТОРЦЕВОЙ ШПИНГАЛЕТ</t>
  </si>
  <si>
    <t>L160</t>
  </si>
  <si>
    <t>НАКЛАДКИ НА КЛЮЧЕВОЙ ЦИЛИНДР</t>
  </si>
  <si>
    <t>MH-WC</t>
  </si>
  <si>
    <t>MH-WC-S</t>
  </si>
  <si>
    <t>MH-WC-CLASSIC</t>
  </si>
  <si>
    <t>MH-WC-CLP</t>
  </si>
  <si>
    <t>MH-WC-S55</t>
  </si>
  <si>
    <t>MH-WC-S6</t>
  </si>
  <si>
    <t>ЗАВЕРТКИ САНТЕХНИЧЕСКИЕ</t>
  </si>
  <si>
    <t>классические</t>
  </si>
  <si>
    <t>современные</t>
  </si>
  <si>
    <t>Варианты цветов</t>
  </si>
  <si>
    <t>Стоимость</t>
  </si>
  <si>
    <t>белый/хром, 
белый/золото</t>
  </si>
  <si>
    <t>хром, 
золото, 
античное серебро, 
античная бронза</t>
  </si>
  <si>
    <t>хром/полированный хром,
графит</t>
  </si>
  <si>
    <t>черный, белый, 
матовый хром</t>
  </si>
  <si>
    <t xml:space="preserve">хром/мат.хром, 
никель/черный никель,
черный, кофе, </t>
  </si>
  <si>
    <t>MH-KN</t>
  </si>
  <si>
    <t>MH-KN-S</t>
  </si>
  <si>
    <t>хром/полированный хром, 
белый никель/черный никель,
белый никель/хром, 
золото/мат.золото,
античная бронза, 
черный, кофе</t>
  </si>
  <si>
    <t>MH-KN-S55</t>
  </si>
  <si>
    <t>MH-KN-S6</t>
  </si>
  <si>
    <t>MH-KN-CLASSIC</t>
  </si>
  <si>
    <t>MH-KN-CLP</t>
  </si>
  <si>
    <t>алюм</t>
  </si>
  <si>
    <t>декоры</t>
  </si>
  <si>
    <t>расчетный курс для прайса</t>
  </si>
  <si>
    <t>Дополнительные наценки к прайсу от 14.02.2022</t>
  </si>
  <si>
    <t>стекла, патина, зеркала…</t>
  </si>
  <si>
    <t>овальная
MHS 150 (152 х 37)</t>
  </si>
  <si>
    <t>круглая 
MHS 1 (ø56)</t>
  </si>
  <si>
    <t>квадратная
MHS 2 (56 х 56)</t>
  </si>
  <si>
    <t>матовый хром (SC),
матовое золото (SG),
античная бронза (AB)</t>
  </si>
  <si>
    <t>матовый хром (SC),
античная бронза (AB)</t>
  </si>
  <si>
    <t>матовый хром (SC),
белый никель (SN), 
черный никель (BN),
матовое золото (SG),
античная бронза (AB), 
черный (BL), белый(W)</t>
  </si>
  <si>
    <t>прямоугольная
SH010 URB (153 х 50)</t>
  </si>
  <si>
    <t>хром (СР)</t>
  </si>
  <si>
    <t>стабилизатор</t>
  </si>
  <si>
    <t>хром</t>
  </si>
  <si>
    <t>Стабилизатор 
для полотна</t>
  </si>
  <si>
    <t>грунт</t>
  </si>
  <si>
    <t>KUBICA 6360</t>
  </si>
  <si>
    <t>ARMADILLO (12060UN3D)</t>
  </si>
  <si>
    <t>алюминиевый/алюминиевая</t>
  </si>
  <si>
    <t>Punto</t>
  </si>
  <si>
    <t>скрытые петли</t>
  </si>
  <si>
    <t>магнитные замки</t>
  </si>
  <si>
    <t>под WC</t>
  </si>
  <si>
    <t>под цилиндр</t>
  </si>
  <si>
    <t>фурнитура для склада</t>
  </si>
  <si>
    <t>фурнитура для склада, опт</t>
  </si>
  <si>
    <t>фурнитура для склада, ррц</t>
  </si>
  <si>
    <t xml:space="preserve"> L (2,5 шт)</t>
  </si>
  <si>
    <t>без врезки</t>
  </si>
  <si>
    <t>с врезкой</t>
  </si>
  <si>
    <t>только с врезкой</t>
  </si>
  <si>
    <t>MS 100X70X2.5-4BB
(универсальная)</t>
  </si>
  <si>
    <t xml:space="preserve"> MBU 100X70X3-4BB 
(универсальная)</t>
  </si>
  <si>
    <t>06,05,2022</t>
  </si>
  <si>
    <t>РУЧКИ</t>
  </si>
  <si>
    <t xml:space="preserve">фурнитура
(ручки, завертки, накладки, карточные петли (квадратные))  </t>
  </si>
  <si>
    <t>Дисконт на фурнтитуру для преобразования в ОПТ</t>
  </si>
  <si>
    <t>Список изменений прайса на фурнитуру</t>
  </si>
  <si>
    <t>Ручки, накладки, завертки, цилиндры - Италия</t>
  </si>
  <si>
    <t>Ручки, накладки, завертки, цилиндры - Китай</t>
  </si>
  <si>
    <t>Номенклатура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</si>
  <si>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</si>
  <si>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</si>
  <si>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</si>
  <si>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</si>
  <si>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</si>
  <si>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</si>
  <si>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</si>
  <si>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</si>
  <si>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</si>
  <si>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</si>
  <si>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</si>
  <si>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</si>
  <si>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</si>
  <si>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</si>
  <si>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</si>
  <si>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</si>
  <si>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</si>
  <si>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</si>
  <si>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</si>
  <si>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</si>
  <si>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</si>
  <si>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</si>
  <si>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</si>
  <si>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</si>
  <si>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</si>
  <si>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</si>
  <si>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</si>
  <si>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</si>
  <si>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</si>
  <si>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</si>
  <si>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</si>
  <si>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</si>
  <si>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</si>
  <si>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</si>
  <si>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</si>
  <si>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</si>
  <si>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</si>
  <si>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</si>
  <si>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</si>
  <si>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</si>
  <si>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60C, ключевой цилиндр</t>
  </si>
  <si>
    <t>FUKOKU (MH-28)</t>
  </si>
  <si>
    <t>PANTS (MH-35)</t>
  </si>
  <si>
    <t>MH-KH-S</t>
  </si>
  <si>
    <t>YSTAD (MH-47)</t>
  </si>
  <si>
    <t>PIERRES (MH-49)</t>
  </si>
  <si>
    <t>MH-KH-S6</t>
  </si>
  <si>
    <t>матовый хром/полированный хром (SC/CP)</t>
  </si>
  <si>
    <t>белый никель/черный никель (SN/BN)</t>
  </si>
  <si>
    <t>черный (BL)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</si>
  <si>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</si>
  <si>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</si>
  <si>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</si>
  <si>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</si>
  <si>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</si>
  <si>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</si>
  <si>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</si>
  <si>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</si>
  <si>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</si>
  <si>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>* Позиции с желтой заливкой - только под заказ. Срок поставки - 3 мес.</t>
  </si>
  <si>
    <t>ЗАВЕРТКИ/НАКЛАДКИ</t>
  </si>
  <si>
    <t>Карточные</t>
  </si>
  <si>
    <t>Пружинные барные</t>
  </si>
  <si>
    <t>CH-R 85X82
(с круглой осью, разборная)</t>
  </si>
  <si>
    <t>CH-S 85X82
(с квадратной осью, разборная)</t>
  </si>
  <si>
    <t>OPTIMUM (современные)</t>
  </si>
  <si>
    <t>материал</t>
  </si>
  <si>
    <t>ЦАМ</t>
  </si>
  <si>
    <t xml:space="preserve">Сталь </t>
  </si>
  <si>
    <t>Латунь</t>
  </si>
  <si>
    <t>применение</t>
  </si>
  <si>
    <t xml:space="preserve"> L</t>
  </si>
  <si>
    <t>брус коробочный барный</t>
  </si>
  <si>
    <t>врезка</t>
  </si>
  <si>
    <t>полированный хром (CP)</t>
  </si>
  <si>
    <t>белый никель (SN)</t>
  </si>
  <si>
    <t>золото (PG)/ 
матовое золото (SG)</t>
  </si>
  <si>
    <t>КАТОЧНЫЕ ПЕТЛИ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</si>
  <si>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</si>
  <si>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</si>
  <si>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</si>
  <si>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</si>
  <si>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</si>
  <si>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</si>
  <si>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</si>
  <si>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</si>
  <si>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</si>
  <si>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</si>
  <si>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</si>
  <si>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</si>
  <si>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</si>
  <si>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</si>
  <si>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NO</t>
  </si>
  <si>
    <t>PG</t>
  </si>
  <si>
    <t>OL</t>
  </si>
  <si>
    <t xml:space="preserve"> бронза</t>
  </si>
  <si>
    <t>AB</t>
  </si>
  <si>
    <t>BR</t>
  </si>
  <si>
    <t>Врезка</t>
  </si>
  <si>
    <t>Петли карточные</t>
  </si>
  <si>
    <t>Петли скрытые</t>
  </si>
  <si>
    <t>Фиксатор MH-KH-S</t>
  </si>
  <si>
    <t xml:space="preserve">Декоративная ручка FUKOKU (MH-28) </t>
  </si>
  <si>
    <t xml:space="preserve">    ИТОГО комплект фурнитуры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</si>
  <si>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</si>
  <si>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</si>
  <si>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</si>
  <si>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</si>
  <si>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</si>
  <si>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>торцевой шпингалет</t>
  </si>
  <si>
    <t>Хром</t>
  </si>
  <si>
    <t>Матовый хром</t>
  </si>
  <si>
    <t>никель черный</t>
  </si>
  <si>
    <t>BN</t>
  </si>
  <si>
    <t>Белый</t>
  </si>
  <si>
    <t>Черный</t>
  </si>
  <si>
    <t>BL</t>
  </si>
  <si>
    <t>Античная бронза</t>
  </si>
  <si>
    <t>черный никель (BN)</t>
  </si>
  <si>
    <t>ЗАМКИ/ЗАЩЕЛКИ И ШПИНГАЛЕТ</t>
  </si>
  <si>
    <t>TWICE WC</t>
  </si>
  <si>
    <t xml:space="preserve">ЗАВЕРТКА TWICE WC </t>
  </si>
  <si>
    <t>ЗАЩЕЛКА TWICE M1885</t>
  </si>
  <si>
    <t>BIA</t>
  </si>
  <si>
    <t>NERO</t>
  </si>
  <si>
    <t>MAB</t>
  </si>
  <si>
    <t xml:space="preserve">стоимость </t>
  </si>
  <si>
    <t>Замки и завертки для комплектации системы Twice</t>
  </si>
  <si>
    <t>РУЧКИ-ЛОДОЧКИ, СКРЫТАЯ РУЧКА, ПОРОГИ, ПРОЧЕЕ</t>
  </si>
  <si>
    <t>Пороги автоматические</t>
  </si>
  <si>
    <t>Зарезка включена в стоимость фурнитуры, если иное не указано</t>
  </si>
  <si>
    <t>*ПЕТЛИ и ЗАМКИ</t>
  </si>
  <si>
    <t>*ПРОЧЕЕ</t>
  </si>
  <si>
    <t>*СИСТЕМЫ</t>
  </si>
  <si>
    <t>*Примечание</t>
  </si>
  <si>
    <t>SPINDLE TWICE (Четырехгранник для односторонней установки нажимной ручки LUXURY ECO)</t>
  </si>
  <si>
    <t>Общее обновление цен на все позиции</t>
  </si>
  <si>
    <t>Введены новые позиции: ручки (Италия и Китай), карточные петли. 
Обновлены позиции по накладкам/заверткам</t>
  </si>
  <si>
    <t>Ручки врезные (лодочка, скрытая)</t>
  </si>
  <si>
    <t>Изменение цены:</t>
  </si>
  <si>
    <t>Изменение ассортимента:</t>
  </si>
  <si>
    <t>Варианты не стандартного исполения</t>
  </si>
  <si>
    <t>Наценка</t>
  </si>
  <si>
    <t>НАЦЕНКИ</t>
  </si>
  <si>
    <t>по RAL и  NCS (кроме перламутровые, люминисцентные, металик)</t>
  </si>
  <si>
    <t>по RAL и  NCS (2) (перламутровые, люминисцентные, металик)</t>
  </si>
  <si>
    <t>1 ВРЕЗКА</t>
  </si>
  <si>
    <t>Варианты исполения</t>
  </si>
  <si>
    <t>Без покупки фурнитуры стоимость зарезки</t>
  </si>
  <si>
    <t>Наценки (на врезку и выкрас)</t>
  </si>
  <si>
    <t>2 ИЗМЕНЕНИЕ ЦВЕТОВОГО РЕШЕНИЯ</t>
  </si>
  <si>
    <t>Выкрас комплекта петель (в цвете матовый хром)</t>
  </si>
  <si>
    <t>за единицу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</si>
  <si>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</si>
  <si>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Вентиляционная решетка, пластина, стабилизатор, дверцы для животных</t>
  </si>
  <si>
    <t>механизмы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</si>
  <si>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</si>
  <si>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на все позиции</t>
  </si>
  <si>
    <t xml:space="preserve">фурнитура </t>
  </si>
  <si>
    <t>деревянная/алюминиевая</t>
  </si>
  <si>
    <t xml:space="preserve"> L/Al</t>
  </si>
  <si>
    <t>CP</t>
  </si>
  <si>
    <t>Вороненный 
никель</t>
  </si>
  <si>
    <t>SG</t>
  </si>
  <si>
    <t>Gold</t>
  </si>
  <si>
    <t xml:space="preserve">1шт. </t>
  </si>
  <si>
    <t>SULLA (MH-48)</t>
  </si>
  <si>
    <t>СТАРЫЕ ЦЕНЫ</t>
  </si>
  <si>
    <r>
      <t xml:space="preserve">SPINDLE TWICE 
</t>
    </r>
    <r>
      <rPr>
        <i/>
        <sz val="8"/>
        <color rgb="FFFF0000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</si>
  <si>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03,03,23</t>
  </si>
  <si>
    <t>наценка</t>
  </si>
  <si>
    <t>коэф</t>
  </si>
  <si>
    <t>коэфиц</t>
  </si>
  <si>
    <t>отклонение</t>
  </si>
  <si>
    <t>Морелли</t>
  </si>
  <si>
    <t>Изменение цен на продукцию Morelli</t>
  </si>
  <si>
    <t>Meta-NORMAL 1 
(для одностворчатой двери)</t>
  </si>
  <si>
    <t xml:space="preserve">Meta-SYNCHRO
</t>
  </si>
  <si>
    <t xml:space="preserve">Meta-CASCAD3
</t>
  </si>
  <si>
    <t>без довод 
(полот.600-1000 мм)</t>
  </si>
  <si>
    <t>с довод 
(полот.600-1000 мм)</t>
  </si>
  <si>
    <t>с 2-мя довод 
(полот.600-1000 мм)</t>
  </si>
  <si>
    <t>без довод 
(полот.700-1000 мм)</t>
  </si>
  <si>
    <t>Откатная для перегородок Meta</t>
  </si>
  <si>
    <t>от 08.06,23</t>
  </si>
  <si>
    <t>W7 PG/MAB- рыжий</t>
  </si>
  <si>
    <t>W7 B</t>
  </si>
  <si>
    <t>W7 W</t>
  </si>
  <si>
    <t>W7 PC/SC</t>
  </si>
  <si>
    <t>ответная планка магнитная</t>
  </si>
  <si>
    <t>W7</t>
  </si>
  <si>
    <t xml:space="preserve">планка ответная </t>
  </si>
  <si>
    <t>W 7</t>
  </si>
  <si>
    <t>Замки (защелки, ответная планка, торцевой шпингалет)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</si>
  <si>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</si>
  <si>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</si>
  <si>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</si>
  <si>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</si>
  <si>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</si>
  <si>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без довод 
(полот.1001-1500 мм)</t>
  </si>
  <si>
    <t>с 2-мя довод 
(полот.1001-1500 мм)</t>
  </si>
  <si>
    <t>с довод 
(полот.1001-1500 мм)</t>
  </si>
  <si>
    <t>с довод 
(полот.600-1000 мм)</t>
  </si>
  <si>
    <t xml:space="preserve">Meta-NORMAL 2 
</t>
  </si>
  <si>
    <t xml:space="preserve">Актуализация цен на отдельные позиции </t>
  </si>
  <si>
    <t>ключ-ключ</t>
  </si>
  <si>
    <t>ключ-завертка</t>
  </si>
  <si>
    <t>60CK, ключевой цилиндр</t>
  </si>
  <si>
    <t xml:space="preserve">Цена на сайте Морелли </t>
  </si>
  <si>
    <t>60CK, ключевой цилиндр ключ-завертка</t>
  </si>
  <si>
    <t>60C, ключевой цилиндр, к-к</t>
  </si>
  <si>
    <t>стоимость в Морелли</t>
  </si>
  <si>
    <t xml:space="preserve"> -</t>
  </si>
  <si>
    <t>На сайте Морелли</t>
  </si>
  <si>
    <t>Обновлены цены на продукцию Morelli</t>
  </si>
  <si>
    <t>Ручки_накладки_Китай</t>
  </si>
  <si>
    <t>Введен ключевой цилиндр с заверткой</t>
  </si>
  <si>
    <t>Никель</t>
  </si>
  <si>
    <t>для петель MORELLI</t>
  </si>
  <si>
    <t>для петель KRONA KOBLENZ</t>
  </si>
  <si>
    <t>заглушка для скрытых петель</t>
  </si>
  <si>
    <t>Обновлены цены на системы открывания</t>
  </si>
  <si>
    <t>Обновлены цены на вент.решетку</t>
  </si>
  <si>
    <t>К-т Держатели профиля (для крепления к стене)</t>
  </si>
  <si>
    <t>A-Meta 10</t>
  </si>
  <si>
    <t>A-Meta 8</t>
  </si>
  <si>
    <t>A-Meta 5</t>
  </si>
  <si>
    <t>до 2 м</t>
  </si>
  <si>
    <t>для одностворчатой двери</t>
  </si>
  <si>
    <t>для двустворчатой двери</t>
  </si>
  <si>
    <t>для трехстворчатой двери</t>
  </si>
  <si>
    <t>STEEL-NORMAL 1</t>
  </si>
  <si>
    <t>STEEL-SYNCHRO</t>
  </si>
  <si>
    <t>STEEL-CASCAD3</t>
  </si>
  <si>
    <t>с 1-им доводчиком</t>
  </si>
  <si>
    <t>STEEL-NORMAL 2</t>
  </si>
  <si>
    <t xml:space="preserve">с 2-мя доводчиками
</t>
  </si>
  <si>
    <t>без доводчика</t>
  </si>
  <si>
    <t>размеры полотен</t>
  </si>
  <si>
    <t>наличие доводчиков</t>
  </si>
  <si>
    <t>600-1000 мм</t>
  </si>
  <si>
    <t>1001-1500 мм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</si>
  <si>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</si>
  <si>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</si>
  <si>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</si>
  <si>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до 3 м</t>
  </si>
  <si>
    <t>до 4 м (2+2 м)</t>
  </si>
  <si>
    <t>для алюминиевых перегородок STEEL</t>
  </si>
  <si>
    <t>Откатные системы для перегородок</t>
  </si>
  <si>
    <t>Системы для перегородок</t>
  </si>
  <si>
    <t>700-1000 мм</t>
  </si>
  <si>
    <t>750-1000 мм</t>
  </si>
  <si>
    <t>для всех деревянных перегородок и алюминиевых перегородок MЕТА</t>
  </si>
  <si>
    <t>Обновлены цены на продукцию Morelli (Италия)</t>
  </si>
  <si>
    <t>новая цена 04,07,23</t>
  </si>
  <si>
    <t>новые цены 04.07.23</t>
  </si>
  <si>
    <t>Обновлены цены на продукцию Morelli (Китай)</t>
  </si>
  <si>
    <t>новая цена 06/07/23</t>
  </si>
  <si>
    <t>Старые цены от  04,07,23</t>
  </si>
  <si>
    <t>старые цены 04.07.23</t>
  </si>
  <si>
    <t>ЗАМКИ/ЗАЩЕЛКИ И ШПИНГАЛЕТ 06/07/23</t>
  </si>
  <si>
    <t>MIRA (MH-54)</t>
  </si>
  <si>
    <t>Введена ручка Mira</t>
  </si>
  <si>
    <t>Обновлены цены на ручку PLAZA хром Morelli (Китай)</t>
  </si>
  <si>
    <t>старые цены</t>
  </si>
  <si>
    <t>Изменение цен на продукцию BUONE RUOTE</t>
  </si>
  <si>
    <t>1,08.23</t>
  </si>
  <si>
    <t>Изменение цен на продукцию Krona Koblenz (скрытые петли и система открывания Roto)</t>
  </si>
  <si>
    <t>Смена производителя в системе Slide на Armadillo, добавлены новые варианты исполнения (с 1 и 2мя доводчиками)</t>
  </si>
  <si>
    <t>Изменение цены на стабилизатор коробления</t>
  </si>
  <si>
    <t xml:space="preserve">Введены новые позиции для акции "Легкие двери" </t>
  </si>
  <si>
    <t>Фурнитура для акции</t>
  </si>
  <si>
    <t>АКЦИЯ</t>
  </si>
  <si>
    <t>Скрытые петли HH24 (2 шт),  защелка MAXBAR  с ответной планкой</t>
  </si>
  <si>
    <t>Скрытые петли HH24 (2 шт)</t>
  </si>
  <si>
    <t>защелка MAXBAR</t>
  </si>
  <si>
    <t>ФУРНИТУРА ДЛЯ АКЦИИ ПЕТЛЯ НН24</t>
  </si>
  <si>
    <t>ЗАМОК МАКСБАР</t>
  </si>
  <si>
    <t>Фурнитура для акции "Тренд на выгоду" (только для полотен коллекций Eclectica Stripe, Fusion Plainе, Twist)</t>
  </si>
  <si>
    <t xml:space="preserve">MЕТА(WOOD)-NORMAL 1 </t>
  </si>
  <si>
    <t>MЕТА(WOOD)-NORMAL 2</t>
  </si>
  <si>
    <t>MЕТА(WOOD)-SYNCHRO</t>
  </si>
  <si>
    <t>MЕТА(WOOD)-CASCAD3</t>
  </si>
  <si>
    <t>2. MЕТА-NORMAL для алюминиевых перегородок Meta, WOOD-NORMAL для деревянных перегородок.</t>
  </si>
  <si>
    <t>старые цены 4.07.23</t>
  </si>
  <si>
    <t>НОВЫЕ ЦЕНЫ 24.12/23</t>
  </si>
  <si>
    <t>старые ЦЕНЫ от 06.07.23</t>
  </si>
  <si>
    <t>НОВЫЕ ЦЕНЫ от24.12.23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</si>
  <si>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</si>
  <si>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</si>
  <si>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</si>
  <si>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</si>
  <si>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Упор дверной</t>
  </si>
  <si>
    <t>Упор дверной  STELS TR</t>
  </si>
  <si>
    <t>прозрачный</t>
  </si>
  <si>
    <t>УПОР ДВЕРНОЙ</t>
  </si>
  <si>
    <t>УПОР АРМАДИЛЛО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</si>
  <si>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</si>
  <si>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</si>
  <si>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</si>
  <si>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Системы для перегородок'!A1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</si>
</sst>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_ ;\-#,##0\ "/>
    <numFmt numFmtId="168" formatCode="_-* #,##0_р_._-;\-* #,##0_р_._-;_-* &quot;-&quot;??_р_._-;_-@_-"/>
    <numFmt numFmtId="169" formatCode="_-* #,##0\ _₽_-;\-* #,##0\ _₽_-;_-* &quot;-&quot;??\ _₽_-;_-@_-"/>
    <numFmt numFmtId="170" formatCode="_-* #,##0.0\ _₽_-;\-* #,##0.0\ _₽_-;_-* &quot;-&quot;??\ _₽_-;_-@_-"/>
    <numFmt numFmtId="171" formatCode="_-* #,##0.0\ _₽_-;\-* #,##0.0\ _₽_-;_-* &quot;-&quot;\ _₽_-;_-@_-"/>
    <numFmt numFmtId="172" formatCode="_-* #,##0.0_р_._-;\-* #,##0.0_р_._-;_-* &quot;-&quot;?_р_._-;_-@_-"/>
    <numFmt numFmtId="173" formatCode="_-* #,##0\ &quot;₽&quot;_-;\-* #,##0\ &quot;₽&quot;_-;_-* &quot;-&quot;??\ &quot;₽&quot;_-;_-@_-"/>
  </numFmts>
  <fonts count="1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0"/>
      <color theme="10"/>
      <name val="Arial Cy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.5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i/>
      <sz val="8"/>
      <color rgb="FFFF0000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b/>
      <sz val="10"/>
      <color theme="1"/>
      <name val="Arial"/>
      <family val="2"/>
      <charset val="204"/>
    </font>
    <font>
      <b/>
      <i/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u/>
      <sz val="11"/>
      <color theme="1"/>
      <name val="Calibri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10"/>
      <name val="Century Gothic"/>
      <family val="2"/>
      <charset val="204"/>
    </font>
    <font>
      <i/>
      <sz val="7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i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6"/>
      <color theme="4" tint="-0.249977111117893"/>
      <name val="Calibri"/>
      <family val="2"/>
      <charset val="204"/>
      <scheme val="minor"/>
    </font>
    <font>
      <i/>
      <sz val="7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3" tint="0.39997558519241921"/>
      <name val="Calibri"/>
      <family val="2"/>
      <charset val="204"/>
      <scheme val="minor"/>
    </font>
    <font>
      <sz val="14"/>
      <color theme="3" tint="0.39997558519241921"/>
      <name val="Calibri"/>
      <family val="2"/>
      <charset val="204"/>
      <scheme val="minor"/>
    </font>
    <font>
      <b/>
      <sz val="12"/>
      <color theme="3" tint="0.39997558519241921"/>
      <name val="Calibri"/>
      <family val="2"/>
      <charset val="204"/>
      <scheme val="minor"/>
    </font>
    <font>
      <b/>
      <sz val="16"/>
      <color theme="3" tint="0.39997558519241921"/>
      <name val="Calibri"/>
      <family val="2"/>
      <charset val="204"/>
      <scheme val="minor"/>
    </font>
    <font>
      <i/>
      <sz val="8"/>
      <color theme="3" tint="0.39997558519241921"/>
      <name val="Calibri"/>
      <family val="2"/>
      <charset val="204"/>
      <scheme val="minor"/>
    </font>
    <font>
      <sz val="12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sz val="16"/>
      <color theme="3" tint="0.39997558519241921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b/>
      <sz val="8"/>
      <color rgb="FFFF0000"/>
      <name val="Arial"/>
      <family val="2"/>
      <charset val="204"/>
    </font>
    <font>
      <sz val="10"/>
      <color rgb="FFFF0000"/>
      <name val="Century Gothic"/>
      <family val="2"/>
      <charset val="204"/>
    </font>
    <font>
      <b/>
      <sz val="16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u/>
      <sz val="10"/>
      <color rgb="FF0070C0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2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26">
    <xf numFmtId="0" fontId="0" fillId="0" borderId="0"/>
    <xf numFmtId="0" fontId="4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36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2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3" borderId="0" applyNumberFormat="0" applyBorder="0" applyAlignment="0" applyProtection="0"/>
    <xf numFmtId="0" fontId="28" fillId="22" borderId="0" applyNumberFormat="0" applyBorder="0" applyAlignment="0" applyProtection="0"/>
    <xf numFmtId="0" fontId="28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19" borderId="0" applyNumberFormat="0" applyBorder="0" applyAlignment="0" applyProtection="0"/>
    <xf numFmtId="0" fontId="51" fillId="26" borderId="0" applyNumberFormat="0" applyBorder="0" applyAlignment="0" applyProtection="0"/>
    <xf numFmtId="0" fontId="51" fillId="29" borderId="0" applyNumberFormat="0" applyBorder="0" applyAlignment="0" applyProtection="0"/>
    <xf numFmtId="0" fontId="52" fillId="30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41" borderId="0" applyNumberFormat="0" applyBorder="0" applyAlignment="0" applyProtection="0"/>
    <xf numFmtId="0" fontId="54" fillId="11" borderId="0" applyNumberFormat="0" applyBorder="0" applyAlignment="0" applyProtection="0"/>
    <xf numFmtId="0" fontId="55" fillId="42" borderId="24" applyNumberFormat="0" applyAlignment="0" applyProtection="0"/>
    <xf numFmtId="0" fontId="56" fillId="43" borderId="25" applyNumberFormat="0" applyAlignment="0" applyProtection="0"/>
    <xf numFmtId="0" fontId="57" fillId="0" borderId="0" applyNumberFormat="0" applyFill="0" applyBorder="0" applyAlignment="0" applyProtection="0"/>
    <xf numFmtId="0" fontId="58" fillId="12" borderId="0" applyNumberFormat="0" applyBorder="0" applyAlignment="0" applyProtection="0"/>
    <xf numFmtId="0" fontId="59" fillId="0" borderId="26" applyNumberFormat="0" applyFill="0" applyAlignment="0" applyProtection="0"/>
    <xf numFmtId="0" fontId="60" fillId="0" borderId="27" applyNumberFormat="0" applyFill="0" applyAlignment="0" applyProtection="0"/>
    <xf numFmtId="0" fontId="61" fillId="0" borderId="28" applyNumberFormat="0" applyFill="0" applyAlignment="0" applyProtection="0"/>
    <xf numFmtId="0" fontId="61" fillId="0" borderId="0" applyNumberFormat="0" applyFill="0" applyBorder="0" applyAlignment="0" applyProtection="0"/>
    <xf numFmtId="0" fontId="62" fillId="15" borderId="24" applyNumberFormat="0" applyAlignment="0" applyProtection="0"/>
    <xf numFmtId="0" fontId="63" fillId="0" borderId="29" applyNumberFormat="0" applyFill="0" applyAlignment="0" applyProtection="0"/>
    <xf numFmtId="0" fontId="64" fillId="44" borderId="0" applyNumberFormat="0" applyBorder="0" applyAlignment="0" applyProtection="0"/>
    <xf numFmtId="0" fontId="65" fillId="45" borderId="30" applyNumberFormat="0" applyFont="0" applyAlignment="0" applyProtection="0"/>
    <xf numFmtId="0" fontId="66" fillId="42" borderId="31" applyNumberFormat="0" applyAlignment="0" applyProtection="0"/>
    <xf numFmtId="0" fontId="67" fillId="0" borderId="0" applyNumberFormat="0" applyFill="0" applyBorder="0" applyAlignment="0" applyProtection="0"/>
    <xf numFmtId="0" fontId="68" fillId="0" borderId="32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4" fillId="0" borderId="0"/>
    <xf numFmtId="0" fontId="72" fillId="0" borderId="0"/>
    <xf numFmtId="0" fontId="73" fillId="18" borderId="0" applyNumberFormat="0" applyBorder="0" applyAlignment="0" applyProtection="0"/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4" fillId="17" borderId="0" applyNumberFormat="0" applyBorder="0" applyAlignment="0" applyProtection="0"/>
    <xf numFmtId="0" fontId="74" fillId="11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3" fillId="48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49" borderId="0" applyNumberFormat="0" applyBorder="0" applyAlignment="0" applyProtection="0"/>
    <xf numFmtId="0" fontId="75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8" fillId="0" borderId="28" applyNumberFormat="0" applyFill="0" applyAlignment="0" applyProtection="0"/>
    <xf numFmtId="0" fontId="78" fillId="0" borderId="0" applyNumberFormat="0" applyFill="0" applyBorder="0" applyAlignment="0" applyProtection="0"/>
    <xf numFmtId="0" fontId="79" fillId="50" borderId="25" applyNumberFormat="0" applyAlignment="0" applyProtection="0"/>
    <xf numFmtId="0" fontId="80" fillId="0" borderId="32" applyNumberFormat="0" applyFill="0" applyAlignment="0" applyProtection="0"/>
    <xf numFmtId="0" fontId="65" fillId="51" borderId="30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52" borderId="24" applyNumberFormat="0" applyAlignment="0" applyProtection="0"/>
    <xf numFmtId="0" fontId="84" fillId="21" borderId="24" applyNumberFormat="0" applyAlignment="0" applyProtection="0"/>
    <xf numFmtId="0" fontId="85" fillId="52" borderId="31" applyNumberFormat="0" applyAlignment="0" applyProtection="0"/>
    <xf numFmtId="0" fontId="86" fillId="53" borderId="0" applyNumberFormat="0" applyBorder="0" applyAlignment="0" applyProtection="0"/>
    <xf numFmtId="0" fontId="87" fillId="0" borderId="29" applyNumberFormat="0" applyFill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165" fontId="36" fillId="0" borderId="0" applyFont="0" applyFill="0" applyBorder="0" applyAlignment="0" applyProtection="0"/>
    <xf numFmtId="0" fontId="100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/>
    <xf numFmtId="0" fontId="5" fillId="0" borderId="0"/>
    <xf numFmtId="0" fontId="104" fillId="0" borderId="0"/>
    <xf numFmtId="0" fontId="105" fillId="0" borderId="0" applyNumberFormat="0" applyFill="0" applyBorder="0" applyAlignment="0" applyProtection="0"/>
    <xf numFmtId="165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1" fillId="0" borderId="0"/>
    <xf numFmtId="0" fontId="55" fillId="42" borderId="50" applyNumberFormat="0" applyAlignment="0" applyProtection="0"/>
    <xf numFmtId="0" fontId="55" fillId="42" borderId="50" applyNumberFormat="0" applyAlignment="0" applyProtection="0"/>
    <xf numFmtId="0" fontId="55" fillId="42" borderId="50" applyNumberFormat="0" applyAlignment="0" applyProtection="0"/>
    <xf numFmtId="0" fontId="62" fillId="15" borderId="50" applyNumberFormat="0" applyAlignment="0" applyProtection="0"/>
    <xf numFmtId="0" fontId="62" fillId="15" borderId="50" applyNumberFormat="0" applyAlignment="0" applyProtection="0"/>
    <xf numFmtId="0" fontId="62" fillId="15" borderId="50" applyNumberFormat="0" applyAlignment="0" applyProtection="0"/>
    <xf numFmtId="0" fontId="65" fillId="45" borderId="51" applyNumberFormat="0" applyFont="0" applyAlignment="0" applyProtection="0"/>
    <xf numFmtId="0" fontId="65" fillId="45" borderId="51" applyNumberFormat="0" applyFont="0" applyAlignment="0" applyProtection="0"/>
    <xf numFmtId="0" fontId="65" fillId="45" borderId="51" applyNumberFormat="0" applyFont="0" applyAlignment="0" applyProtection="0"/>
    <xf numFmtId="0" fontId="66" fillId="42" borderId="52" applyNumberFormat="0" applyAlignment="0" applyProtection="0"/>
    <xf numFmtId="0" fontId="66" fillId="42" borderId="52" applyNumberFormat="0" applyAlignment="0" applyProtection="0"/>
    <xf numFmtId="0" fontId="68" fillId="0" borderId="53" applyNumberFormat="0" applyFill="0" applyAlignment="0" applyProtection="0"/>
    <xf numFmtId="0" fontId="68" fillId="0" borderId="53" applyNumberFormat="0" applyFill="0" applyAlignment="0" applyProtection="0"/>
    <xf numFmtId="0" fontId="5" fillId="0" borderId="0"/>
    <xf numFmtId="0" fontId="80" fillId="0" borderId="53" applyNumberFormat="0" applyFill="0" applyAlignment="0" applyProtection="0"/>
    <xf numFmtId="0" fontId="80" fillId="0" borderId="53" applyNumberFormat="0" applyFill="0" applyAlignment="0" applyProtection="0"/>
    <xf numFmtId="0" fontId="65" fillId="51" borderId="51" applyNumberFormat="0" applyAlignment="0" applyProtection="0"/>
    <xf numFmtId="0" fontId="65" fillId="51" borderId="51" applyNumberFormat="0" applyAlignment="0" applyProtection="0"/>
    <xf numFmtId="0" fontId="65" fillId="51" borderId="51" applyNumberFormat="0" applyAlignment="0" applyProtection="0"/>
    <xf numFmtId="0" fontId="83" fillId="52" borderId="50" applyNumberFormat="0" applyAlignment="0" applyProtection="0"/>
    <xf numFmtId="0" fontId="83" fillId="52" borderId="50" applyNumberFormat="0" applyAlignment="0" applyProtection="0"/>
    <xf numFmtId="0" fontId="83" fillId="52" borderId="50" applyNumberFormat="0" applyAlignment="0" applyProtection="0"/>
    <xf numFmtId="0" fontId="84" fillId="21" borderId="50" applyNumberFormat="0" applyAlignment="0" applyProtection="0"/>
    <xf numFmtId="0" fontId="84" fillId="21" borderId="50" applyNumberFormat="0" applyAlignment="0" applyProtection="0"/>
    <xf numFmtId="0" fontId="84" fillId="21" borderId="50" applyNumberFormat="0" applyAlignment="0" applyProtection="0"/>
    <xf numFmtId="0" fontId="85" fillId="52" borderId="52" applyNumberFormat="0" applyAlignment="0" applyProtection="0"/>
    <xf numFmtId="0" fontId="85" fillId="52" borderId="52" applyNumberFormat="0" applyAlignment="0" applyProtection="0"/>
  </cellStyleXfs>
  <cellXfs count="1652">
    <xf numFmtId="0" fontId="0" fillId="0" borderId="0" xfId="0"/>
    <xf numFmtId="0" fontId="0" fillId="0" borderId="0" xfId="0" applyAlignment="1"/>
    <xf numFmtId="0" fontId="10" fillId="0" borderId="0" xfId="0" applyFont="1"/>
    <xf numFmtId="0" fontId="0" fillId="0" borderId="0" xfId="0" applyBorder="1"/>
    <xf numFmtId="0" fontId="16" fillId="0" borderId="0" xfId="1" applyFont="1" applyAlignment="1" applyProtection="1">
      <alignment horizontal="center"/>
      <protection hidden="1"/>
    </xf>
    <xf numFmtId="0" fontId="14" fillId="0" borderId="0" xfId="6" applyFont="1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/>
    </xf>
    <xf numFmtId="0" fontId="0" fillId="0" borderId="0" xfId="0" applyFill="1"/>
    <xf numFmtId="0" fontId="10" fillId="0" borderId="0" xfId="0" applyFont="1" applyFill="1"/>
    <xf numFmtId="0" fontId="31" fillId="0" borderId="0" xfId="46" applyFont="1" applyAlignment="1">
      <alignment wrapText="1"/>
    </xf>
    <xf numFmtId="0" fontId="13" fillId="0" borderId="0" xfId="46" applyFont="1" applyFill="1" applyBorder="1" applyAlignment="1"/>
    <xf numFmtId="0" fontId="36" fillId="0" borderId="0" xfId="59"/>
    <xf numFmtId="9" fontId="0" fillId="0" borderId="0" xfId="14" applyFont="1"/>
    <xf numFmtId="9" fontId="0" fillId="0" borderId="0" xfId="0" applyNumberFormat="1"/>
    <xf numFmtId="0" fontId="1" fillId="0" borderId="0" xfId="0" applyFont="1"/>
    <xf numFmtId="0" fontId="1" fillId="0" borderId="0" xfId="73" applyFont="1"/>
    <xf numFmtId="0" fontId="1" fillId="0" borderId="0" xfId="73"/>
    <xf numFmtId="0" fontId="1" fillId="0" borderId="0" xfId="75"/>
    <xf numFmtId="0" fontId="1" fillId="0" borderId="0" xfId="75" applyFill="1"/>
    <xf numFmtId="0" fontId="0" fillId="0" borderId="0" xfId="75" applyFont="1" applyFill="1"/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9" fontId="0" fillId="0" borderId="0" xfId="0" applyNumberFormat="1" applyAlignment="1">
      <alignment vertical="center" wrapText="1"/>
    </xf>
    <xf numFmtId="0" fontId="0" fillId="0" borderId="0" xfId="0"/>
    <xf numFmtId="0" fontId="39" fillId="0" borderId="0" xfId="0" applyFont="1" applyAlignment="1">
      <alignment horizontal="right"/>
    </xf>
    <xf numFmtId="0" fontId="39" fillId="0" borderId="0" xfId="0" applyFont="1"/>
    <xf numFmtId="0" fontId="37" fillId="0" borderId="0" xfId="0" applyFont="1" applyAlignment="1">
      <alignment horizontal="right"/>
    </xf>
    <xf numFmtId="0" fontId="37" fillId="0" borderId="0" xfId="0" applyFont="1"/>
    <xf numFmtId="0" fontId="43" fillId="0" borderId="0" xfId="46" applyFont="1" applyBorder="1" applyAlignment="1">
      <alignment vertical="center" wrapText="1"/>
    </xf>
    <xf numFmtId="0" fontId="42" fillId="0" borderId="0" xfId="0" applyFont="1" applyAlignment="1">
      <alignment horizontal="right" vertical="center" wrapText="1"/>
    </xf>
    <xf numFmtId="0" fontId="42" fillId="0" borderId="0" xfId="0" applyFont="1" applyAlignment="1">
      <alignment vertical="center" wrapText="1"/>
    </xf>
    <xf numFmtId="0" fontId="43" fillId="0" borderId="0" xfId="0" applyFont="1" applyFill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1" fillId="0" borderId="0" xfId="0" applyFont="1" applyAlignment="1">
      <alignment horizontal="right" vertical="center"/>
    </xf>
    <xf numFmtId="0" fontId="41" fillId="0" borderId="0" xfId="0" applyFont="1" applyAlignment="1">
      <alignment vertical="center"/>
    </xf>
    <xf numFmtId="0" fontId="42" fillId="0" borderId="3" xfId="78" applyFont="1" applyBorder="1" applyAlignment="1">
      <alignment vertical="center" wrapText="1"/>
    </xf>
    <xf numFmtId="0" fontId="43" fillId="0" borderId="3" xfId="0" applyFont="1" applyFill="1" applyBorder="1" applyAlignment="1">
      <alignment vertical="center" wrapText="1"/>
    </xf>
    <xf numFmtId="0" fontId="0" fillId="0" borderId="0" xfId="0" applyBorder="1" applyAlignment="1"/>
    <xf numFmtId="0" fontId="0" fillId="0" borderId="0" xfId="0" applyFill="1" applyBorder="1"/>
    <xf numFmtId="0" fontId="11" fillId="0" borderId="0" xfId="17" applyFont="1" applyBorder="1" applyAlignment="1">
      <alignment vertical="center"/>
    </xf>
    <xf numFmtId="0" fontId="1" fillId="0" borderId="0" xfId="73" applyFont="1" applyAlignment="1">
      <alignment horizontal="left" vertical="center" indent="1"/>
    </xf>
    <xf numFmtId="0" fontId="1" fillId="0" borderId="0" xfId="73" applyAlignment="1">
      <alignment horizontal="left" vertical="center" indent="1"/>
    </xf>
    <xf numFmtId="0" fontId="0" fillId="0" borderId="0" xfId="0"/>
    <xf numFmtId="0" fontId="43" fillId="0" borderId="0" xfId="78" applyFont="1" applyBorder="1" applyAlignment="1">
      <alignment vertical="center" wrapText="1"/>
    </xf>
    <xf numFmtId="0" fontId="1" fillId="0" borderId="0" xfId="73" applyFont="1" applyBorder="1" applyAlignment="1">
      <alignment horizontal="left" vertical="center" indent="1"/>
    </xf>
    <xf numFmtId="0" fontId="10" fillId="0" borderId="0" xfId="0" applyFont="1" applyFill="1" applyBorder="1"/>
    <xf numFmtId="0" fontId="10" fillId="0" borderId="0" xfId="46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Alignment="1">
      <alignment horizontal="right"/>
    </xf>
    <xf numFmtId="0" fontId="11" fillId="0" borderId="0" xfId="75" applyFont="1" applyAlignment="1">
      <alignment horizontal="center"/>
    </xf>
    <xf numFmtId="0" fontId="1" fillId="0" borderId="0" xfId="75" applyFont="1"/>
    <xf numFmtId="0" fontId="1" fillId="0" borderId="0" xfId="127"/>
    <xf numFmtId="0" fontId="1" fillId="0" borderId="0" xfId="127" applyAlignment="1">
      <alignment horizontal="center"/>
    </xf>
    <xf numFmtId="0" fontId="14" fillId="0" borderId="0" xfId="46" applyFont="1" applyBorder="1" applyAlignment="1">
      <alignment horizontal="left" vertical="center" wrapText="1"/>
    </xf>
    <xf numFmtId="0" fontId="1" fillId="0" borderId="0" xfId="127" applyFont="1"/>
    <xf numFmtId="0" fontId="35" fillId="0" borderId="0" xfId="127" applyFont="1" applyAlignment="1">
      <alignment vertical="center"/>
    </xf>
    <xf numFmtId="0" fontId="1" fillId="0" borderId="0" xfId="127" applyFill="1"/>
    <xf numFmtId="0" fontId="1" fillId="0" borderId="0" xfId="127" applyFont="1" applyFill="1"/>
    <xf numFmtId="0" fontId="1" fillId="0" borderId="0" xfId="127" applyFill="1" applyAlignment="1">
      <alignment horizontal="center"/>
    </xf>
    <xf numFmtId="0" fontId="23" fillId="0" borderId="0" xfId="127" applyFont="1" applyFill="1" applyBorder="1" applyAlignment="1">
      <alignment horizontal="center" vertical="center" wrapText="1"/>
    </xf>
    <xf numFmtId="0" fontId="11" fillId="0" borderId="0" xfId="127" applyFont="1" applyFill="1" applyBorder="1" applyAlignment="1">
      <alignment horizontal="left" vertical="center" indent="1"/>
    </xf>
    <xf numFmtId="0" fontId="1" fillId="5" borderId="4" xfId="127" applyFont="1" applyFill="1" applyBorder="1" applyAlignment="1">
      <alignment horizontal="center" vertical="center" wrapText="1"/>
    </xf>
    <xf numFmtId="0" fontId="1" fillId="5" borderId="5" xfId="127" applyFont="1" applyFill="1" applyBorder="1" applyAlignment="1">
      <alignment horizontal="center" vertical="center" wrapText="1"/>
    </xf>
    <xf numFmtId="0" fontId="23" fillId="5" borderId="4" xfId="127" applyFont="1" applyFill="1" applyBorder="1" applyAlignment="1">
      <alignment horizontal="left" vertical="center" indent="1"/>
    </xf>
    <xf numFmtId="0" fontId="10" fillId="3" borderId="4" xfId="76" applyNumberFormat="1" applyFont="1" applyFill="1" applyBorder="1" applyAlignment="1">
      <alignment horizontal="center" vertical="center" wrapText="1"/>
    </xf>
    <xf numFmtId="0" fontId="10" fillId="3" borderId="5" xfId="76" applyNumberFormat="1" applyFont="1" applyFill="1" applyBorder="1" applyAlignment="1">
      <alignment horizontal="center" vertical="center" wrapText="1"/>
    </xf>
    <xf numFmtId="0" fontId="23" fillId="3" borderId="4" xfId="127" applyFont="1" applyFill="1" applyBorder="1" applyAlignment="1">
      <alignment horizontal="left" vertical="center" indent="1"/>
    </xf>
    <xf numFmtId="12" fontId="10" fillId="5" borderId="4" xfId="76" applyNumberFormat="1" applyFont="1" applyFill="1" applyBorder="1" applyAlignment="1">
      <alignment horizontal="center" vertical="center" wrapText="1"/>
    </xf>
    <xf numFmtId="12" fontId="10" fillId="5" borderId="5" xfId="76" applyNumberFormat="1" applyFont="1" applyFill="1" applyBorder="1" applyAlignment="1">
      <alignment horizontal="center" vertical="center" wrapText="1"/>
    </xf>
    <xf numFmtId="3" fontId="23" fillId="3" borderId="0" xfId="127" applyNumberFormat="1" applyFont="1" applyFill="1" applyBorder="1" applyAlignment="1">
      <alignment horizontal="center" vertical="center" wrapText="1"/>
    </xf>
    <xf numFmtId="0" fontId="7" fillId="0" borderId="4" xfId="127" applyFont="1" applyBorder="1" applyAlignment="1">
      <alignment horizontal="center" vertical="center" wrapText="1"/>
    </xf>
    <xf numFmtId="0" fontId="1" fillId="0" borderId="0" xfId="75" applyBorder="1"/>
    <xf numFmtId="0" fontId="11" fillId="0" borderId="0" xfId="75" applyFont="1" applyBorder="1" applyAlignment="1">
      <alignment horizontal="left" indent="1"/>
    </xf>
    <xf numFmtId="0" fontId="1" fillId="0" borderId="0" xfId="75" applyFont="1" applyFill="1"/>
    <xf numFmtId="0" fontId="48" fillId="0" borderId="0" xfId="75" applyFont="1" applyFill="1"/>
    <xf numFmtId="0" fontId="25" fillId="0" borderId="0" xfId="75" applyFont="1" applyAlignment="1">
      <alignment horizontal="left" vertical="center" indent="1"/>
    </xf>
    <xf numFmtId="3" fontId="23" fillId="3" borderId="0" xfId="76" applyNumberFormat="1" applyFont="1" applyFill="1" applyBorder="1" applyAlignment="1">
      <alignment horizontal="center" vertical="center" wrapText="1"/>
    </xf>
    <xf numFmtId="3" fontId="23" fillId="3" borderId="0" xfId="75" applyNumberFormat="1" applyFont="1" applyFill="1" applyBorder="1" applyAlignment="1">
      <alignment horizontal="center" vertical="center" wrapText="1"/>
    </xf>
    <xf numFmtId="0" fontId="20" fillId="0" borderId="0" xfId="6" applyFont="1" applyFill="1" applyBorder="1" applyAlignment="1">
      <alignment horizontal="left" vertical="center" indent="1"/>
    </xf>
    <xf numFmtId="0" fontId="42" fillId="0" borderId="0" xfId="0" applyFont="1" applyBorder="1" applyAlignment="1">
      <alignment horizontal="right" vertical="center" wrapText="1"/>
    </xf>
    <xf numFmtId="12" fontId="10" fillId="5" borderId="5" xfId="76" applyNumberFormat="1" applyFont="1" applyFill="1" applyBorder="1" applyAlignment="1">
      <alignment horizontal="center" vertical="center" wrapText="1"/>
    </xf>
    <xf numFmtId="0" fontId="1" fillId="5" borderId="5" xfId="127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3" borderId="4" xfId="127" applyFont="1" applyFill="1" applyBorder="1" applyAlignment="1">
      <alignment horizontal="center" vertical="center"/>
    </xf>
    <xf numFmtId="0" fontId="0" fillId="5" borderId="4" xfId="127" applyFont="1" applyFill="1" applyBorder="1" applyAlignment="1">
      <alignment horizontal="center" vertical="center" wrapText="1"/>
    </xf>
    <xf numFmtId="0" fontId="23" fillId="0" borderId="0" xfId="0" applyFont="1"/>
    <xf numFmtId="0" fontId="13" fillId="0" borderId="4" xfId="46" applyFont="1" applyFill="1" applyBorder="1" applyAlignment="1">
      <alignment horizontal="left" vertical="center" wrapText="1" indent="2"/>
    </xf>
    <xf numFmtId="0" fontId="10" fillId="0" borderId="4" xfId="46" applyFont="1" applyFill="1" applyBorder="1" applyAlignment="1">
      <alignment horizontal="center" vertical="top" wrapText="1"/>
    </xf>
    <xf numFmtId="0" fontId="50" fillId="0" borderId="4" xfId="46" applyFont="1" applyFill="1" applyBorder="1" applyAlignment="1">
      <alignment vertical="center" wrapText="1"/>
    </xf>
    <xf numFmtId="0" fontId="50" fillId="0" borderId="4" xfId="46" applyFont="1" applyFill="1" applyBorder="1" applyAlignment="1">
      <alignment horizontal="center" vertical="center"/>
    </xf>
    <xf numFmtId="0" fontId="18" fillId="0" borderId="0" xfId="0" applyFont="1"/>
    <xf numFmtId="0" fontId="10" fillId="5" borderId="4" xfId="46" applyFont="1" applyFill="1" applyBorder="1" applyAlignment="1">
      <alignment vertical="center" wrapText="1"/>
    </xf>
    <xf numFmtId="0" fontId="0" fillId="0" borderId="4" xfId="127" applyFont="1" applyFill="1" applyBorder="1" applyAlignment="1">
      <alignment vertical="center" wrapText="1"/>
    </xf>
    <xf numFmtId="0" fontId="10" fillId="0" borderId="4" xfId="46" applyFont="1" applyFill="1" applyBorder="1" applyAlignment="1">
      <alignment vertical="center" wrapText="1"/>
    </xf>
    <xf numFmtId="0" fontId="10" fillId="0" borderId="4" xfId="46" applyFont="1" applyFill="1" applyBorder="1" applyAlignment="1">
      <alignment horizontal="center" vertical="center" wrapText="1"/>
    </xf>
    <xf numFmtId="0" fontId="0" fillId="5" borderId="4" xfId="127" applyFont="1" applyFill="1" applyBorder="1" applyAlignment="1">
      <alignment horizontal="left" vertical="center" wrapText="1"/>
    </xf>
    <xf numFmtId="0" fontId="23" fillId="0" borderId="0" xfId="127" applyFont="1" applyFill="1" applyBorder="1" applyAlignment="1">
      <alignment horizontal="center" vertical="center" textRotation="90" wrapText="1"/>
    </xf>
    <xf numFmtId="0" fontId="1" fillId="0" borderId="0" xfId="127" applyFont="1" applyFill="1" applyBorder="1" applyAlignment="1">
      <alignment horizontal="center" vertical="center" wrapText="1"/>
    </xf>
    <xf numFmtId="0" fontId="1" fillId="3" borderId="4" xfId="127" applyFont="1" applyFill="1" applyBorder="1" applyAlignment="1">
      <alignment horizontal="center" vertical="center"/>
    </xf>
    <xf numFmtId="0" fontId="16" fillId="0" borderId="0" xfId="1" applyFont="1" applyBorder="1" applyAlignment="1" applyProtection="1">
      <alignment horizontal="center"/>
      <protection hidden="1"/>
    </xf>
    <xf numFmtId="0" fontId="89" fillId="0" borderId="0" xfId="283" applyFont="1" applyAlignment="1" applyProtection="1">
      <alignment horizontal="left"/>
      <protection hidden="1"/>
    </xf>
    <xf numFmtId="0" fontId="10" fillId="3" borderId="5" xfId="76" applyNumberFormat="1" applyFont="1" applyFill="1" applyBorder="1" applyAlignment="1">
      <alignment horizontal="center" vertical="center" wrapText="1"/>
    </xf>
    <xf numFmtId="0" fontId="0" fillId="3" borderId="35" xfId="127" applyFont="1" applyFill="1" applyBorder="1" applyAlignment="1">
      <alignment horizontal="center" vertical="center"/>
    </xf>
    <xf numFmtId="0" fontId="0" fillId="0" borderId="0" xfId="0"/>
    <xf numFmtId="0" fontId="7" fillId="0" borderId="36" xfId="75" applyFont="1" applyFill="1" applyBorder="1" applyAlignment="1">
      <alignment horizontal="left" vertical="center"/>
    </xf>
    <xf numFmtId="0" fontId="13" fillId="0" borderId="36" xfId="46" applyFont="1" applyFill="1" applyBorder="1" applyAlignment="1">
      <alignment horizontal="center" vertical="center"/>
    </xf>
    <xf numFmtId="0" fontId="14" fillId="0" borderId="36" xfId="75" applyFont="1" applyFill="1" applyBorder="1" applyAlignment="1">
      <alignment horizontal="left" vertical="top" wrapText="1" indent="1"/>
    </xf>
    <xf numFmtId="0" fontId="11" fillId="0" borderId="36" xfId="75" applyFont="1" applyFill="1" applyBorder="1" applyAlignment="1">
      <alignment horizontal="left" vertical="top" wrapText="1" indent="1"/>
    </xf>
    <xf numFmtId="0" fontId="1" fillId="0" borderId="36" xfId="75" applyFont="1" applyFill="1" applyBorder="1"/>
    <xf numFmtId="0" fontId="23" fillId="5" borderId="36" xfId="75" applyFont="1" applyFill="1" applyBorder="1" applyAlignment="1">
      <alignment horizontal="left" vertical="center" wrapText="1" indent="1"/>
    </xf>
    <xf numFmtId="0" fontId="23" fillId="3" borderId="36" xfId="75" applyFont="1" applyFill="1" applyBorder="1" applyAlignment="1">
      <alignment horizontal="left" vertical="center" wrapText="1" indent="1"/>
    </xf>
    <xf numFmtId="0" fontId="1" fillId="0" borderId="0" xfId="75" applyFont="1" applyFill="1" applyBorder="1"/>
    <xf numFmtId="0" fontId="13" fillId="0" borderId="0" xfId="6" applyFont="1" applyFill="1" applyBorder="1" applyAlignment="1">
      <alignment horizontal="left" vertical="center" indent="1"/>
    </xf>
    <xf numFmtId="0" fontId="13" fillId="3" borderId="36" xfId="46" applyFont="1" applyFill="1" applyBorder="1" applyAlignment="1">
      <alignment horizontal="center" vertical="center" wrapText="1"/>
    </xf>
    <xf numFmtId="0" fontId="13" fillId="0" borderId="39" xfId="46" applyFont="1" applyFill="1" applyBorder="1" applyAlignment="1">
      <alignment horizontal="center" vertical="center" wrapText="1"/>
    </xf>
    <xf numFmtId="0" fontId="0" fillId="0" borderId="0" xfId="0"/>
    <xf numFmtId="0" fontId="50" fillId="0" borderId="39" xfId="46" applyFont="1" applyFill="1" applyBorder="1" applyAlignment="1">
      <alignment horizontal="center" vertical="center"/>
    </xf>
    <xf numFmtId="0" fontId="10" fillId="0" borderId="37" xfId="46" applyFont="1" applyFill="1" applyBorder="1" applyAlignment="1">
      <alignment horizontal="center" vertical="center" wrapText="1"/>
    </xf>
    <xf numFmtId="0" fontId="13" fillId="0" borderId="37" xfId="46" applyFont="1" applyFill="1" applyBorder="1" applyAlignment="1">
      <alignment horizontal="center" vertical="center" wrapText="1"/>
    </xf>
    <xf numFmtId="0" fontId="50" fillId="0" borderId="39" xfId="46" applyFont="1" applyFill="1" applyBorder="1" applyAlignment="1">
      <alignment horizontal="center" vertical="center" wrapText="1"/>
    </xf>
    <xf numFmtId="0" fontId="49" fillId="0" borderId="36" xfId="75" applyFont="1" applyFill="1" applyBorder="1" applyAlignment="1">
      <alignment horizontal="center" vertical="center"/>
    </xf>
    <xf numFmtId="0" fontId="1" fillId="0" borderId="36" xfId="75" applyFont="1" applyFill="1" applyBorder="1" applyAlignment="1">
      <alignment horizontal="center"/>
    </xf>
    <xf numFmtId="0" fontId="7" fillId="0" borderId="37" xfId="75" applyFont="1" applyFill="1" applyBorder="1" applyAlignment="1">
      <alignment vertical="center"/>
    </xf>
    <xf numFmtId="0" fontId="13" fillId="0" borderId="36" xfId="46" applyFont="1" applyFill="1" applyBorder="1" applyAlignment="1">
      <alignment horizontal="center" vertical="top" wrapText="1"/>
    </xf>
    <xf numFmtId="0" fontId="23" fillId="0" borderId="36" xfId="75" applyFont="1" applyBorder="1" applyAlignment="1">
      <alignment horizontal="center" vertical="top" wrapText="1"/>
    </xf>
    <xf numFmtId="0" fontId="13" fillId="0" borderId="36" xfId="46" applyFont="1" applyFill="1" applyBorder="1" applyAlignment="1">
      <alignment horizontal="center" vertical="top"/>
    </xf>
    <xf numFmtId="0" fontId="24" fillId="0" borderId="36" xfId="75" applyFont="1" applyFill="1" applyBorder="1" applyAlignment="1">
      <alignment horizontal="center" vertical="center" wrapText="1"/>
    </xf>
    <xf numFmtId="0" fontId="23" fillId="0" borderId="36" xfId="75" applyFont="1" applyFill="1" applyBorder="1" applyAlignment="1">
      <alignment horizontal="center" vertical="center"/>
    </xf>
    <xf numFmtId="169" fontId="34" fillId="5" borderId="36" xfId="76" applyNumberFormat="1" applyFont="1" applyFill="1" applyBorder="1" applyAlignment="1">
      <alignment horizontal="right" vertical="center" wrapText="1"/>
    </xf>
    <xf numFmtId="0" fontId="14" fillId="0" borderId="39" xfId="75" applyFont="1" applyFill="1" applyBorder="1" applyAlignment="1">
      <alignment horizontal="left" vertical="top" wrapText="1"/>
    </xf>
    <xf numFmtId="0" fontId="13" fillId="5" borderId="36" xfId="76" applyNumberFormat="1" applyFont="1" applyFill="1" applyBorder="1" applyAlignment="1">
      <alignment horizontal="center" vertical="center" wrapText="1"/>
    </xf>
    <xf numFmtId="0" fontId="23" fillId="3" borderId="36" xfId="75" applyFont="1" applyFill="1" applyBorder="1" applyAlignment="1">
      <alignment horizontal="left" vertical="center" indent="1"/>
    </xf>
    <xf numFmtId="0" fontId="23" fillId="0" borderId="36" xfId="76" applyNumberFormat="1" applyFont="1" applyFill="1" applyBorder="1" applyAlignment="1">
      <alignment horizontal="center" vertical="center" wrapText="1"/>
    </xf>
    <xf numFmtId="0" fontId="23" fillId="5" borderId="36" xfId="75" applyFont="1" applyFill="1" applyBorder="1" applyAlignment="1">
      <alignment horizontal="left" vertical="center" indent="1"/>
    </xf>
    <xf numFmtId="0" fontId="12" fillId="7" borderId="37" xfId="6" applyFont="1" applyFill="1" applyBorder="1" applyAlignment="1">
      <alignment wrapText="1"/>
    </xf>
    <xf numFmtId="0" fontId="12" fillId="7" borderId="38" xfId="6" applyFont="1" applyFill="1" applyBorder="1" applyAlignment="1">
      <alignment wrapText="1"/>
    </xf>
    <xf numFmtId="49" fontId="23" fillId="0" borderId="0" xfId="75" applyNumberFormat="1" applyFont="1" applyAlignment="1">
      <alignment wrapText="1"/>
    </xf>
    <xf numFmtId="0" fontId="1" fillId="3" borderId="0" xfId="75" applyFill="1" applyAlignment="1"/>
    <xf numFmtId="0" fontId="0" fillId="3" borderId="40" xfId="75" applyFont="1" applyFill="1" applyBorder="1" applyAlignment="1">
      <alignment vertical="center" wrapText="1"/>
    </xf>
    <xf numFmtId="1" fontId="13" fillId="3" borderId="21" xfId="80" applyNumberFormat="1" applyFont="1" applyFill="1" applyBorder="1" applyAlignment="1">
      <alignment vertical="center" wrapText="1"/>
    </xf>
    <xf numFmtId="0" fontId="1" fillId="3" borderId="0" xfId="75" applyFill="1"/>
    <xf numFmtId="0" fontId="12" fillId="7" borderId="0" xfId="6" applyFont="1" applyFill="1" applyBorder="1" applyAlignment="1">
      <alignment wrapText="1"/>
    </xf>
    <xf numFmtId="0" fontId="11" fillId="5" borderId="36" xfId="75" applyFont="1" applyFill="1" applyBorder="1" applyAlignment="1">
      <alignment horizontal="left" vertical="center" wrapText="1" indent="1"/>
    </xf>
    <xf numFmtId="169" fontId="34" fillId="5" borderId="36" xfId="7" applyNumberFormat="1" applyFont="1" applyFill="1" applyBorder="1" applyAlignment="1">
      <alignment horizontal="right" vertical="center" wrapText="1"/>
    </xf>
    <xf numFmtId="169" fontId="34" fillId="5" borderId="4" xfId="7" applyNumberFormat="1" applyFont="1" applyFill="1" applyBorder="1" applyAlignment="1">
      <alignment horizontal="right" vertical="center" wrapText="1"/>
    </xf>
    <xf numFmtId="169" fontId="34" fillId="0" borderId="4" xfId="7" applyNumberFormat="1" applyFont="1" applyFill="1" applyBorder="1" applyAlignment="1">
      <alignment horizontal="right" vertical="center" wrapText="1"/>
    </xf>
    <xf numFmtId="0" fontId="0" fillId="0" borderId="0" xfId="0"/>
    <xf numFmtId="0" fontId="11" fillId="0" borderId="36" xfId="75" applyFont="1" applyFill="1" applyBorder="1" applyAlignment="1">
      <alignment vertical="center" wrapText="1"/>
    </xf>
    <xf numFmtId="169" fontId="34" fillId="0" borderId="36" xfId="7" applyNumberFormat="1" applyFont="1" applyFill="1" applyBorder="1" applyAlignment="1">
      <alignment horizontal="right" vertical="center" wrapText="1"/>
    </xf>
    <xf numFmtId="0" fontId="11" fillId="0" borderId="0" xfId="75" applyFont="1" applyFill="1" applyBorder="1" applyAlignment="1">
      <alignment vertical="center" wrapText="1"/>
    </xf>
    <xf numFmtId="41" fontId="14" fillId="0" borderId="0" xfId="75" applyNumberFormat="1" applyFont="1" applyFill="1" applyBorder="1" applyAlignment="1">
      <alignment vertical="center" wrapText="1"/>
    </xf>
    <xf numFmtId="1" fontId="14" fillId="0" borderId="0" xfId="80" applyNumberFormat="1" applyFont="1" applyFill="1" applyBorder="1" applyAlignment="1">
      <alignment vertical="center" wrapText="1"/>
    </xf>
    <xf numFmtId="0" fontId="0" fillId="0" borderId="0" xfId="0"/>
    <xf numFmtId="0" fontId="92" fillId="0" borderId="0" xfId="283" applyFont="1" applyAlignment="1" applyProtection="1">
      <alignment horizontal="left"/>
      <protection hidden="1"/>
    </xf>
    <xf numFmtId="0" fontId="10" fillId="0" borderId="0" xfId="73" applyFont="1" applyBorder="1" applyAlignment="1">
      <alignment horizontal="left" vertical="center" indent="1"/>
    </xf>
    <xf numFmtId="0" fontId="11" fillId="0" borderId="0" xfId="127" applyFont="1" applyBorder="1" applyAlignment="1">
      <alignment horizontal="left" vertical="center" indent="1"/>
    </xf>
    <xf numFmtId="0" fontId="11" fillId="0" borderId="0" xfId="127" applyFont="1" applyBorder="1" applyAlignment="1">
      <alignment vertical="center" wrapText="1"/>
    </xf>
    <xf numFmtId="0" fontId="1" fillId="0" borderId="0" xfId="127" applyBorder="1"/>
    <xf numFmtId="0" fontId="1" fillId="0" borderId="0" xfId="75" applyFill="1" applyBorder="1"/>
    <xf numFmtId="49" fontId="23" fillId="0" borderId="0" xfId="75" applyNumberFormat="1" applyFont="1" applyFill="1" applyBorder="1" applyAlignment="1">
      <alignment wrapText="1"/>
    </xf>
    <xf numFmtId="0" fontId="11" fillId="0" borderId="0" xfId="75" applyFont="1" applyFill="1" applyBorder="1" applyAlignment="1">
      <alignment horizontal="center"/>
    </xf>
    <xf numFmtId="0" fontId="1" fillId="0" borderId="0" xfId="75" applyFill="1" applyBorder="1" applyAlignment="1"/>
    <xf numFmtId="0" fontId="36" fillId="0" borderId="0" xfId="59" applyAlignment="1">
      <alignment horizontal="left"/>
    </xf>
    <xf numFmtId="0" fontId="93" fillId="0" borderId="0" xfId="59" applyFont="1"/>
    <xf numFmtId="0" fontId="94" fillId="0" borderId="0" xfId="59" applyFont="1"/>
    <xf numFmtId="0" fontId="93" fillId="0" borderId="0" xfId="59" applyFont="1" applyAlignment="1">
      <alignment horizontal="left" vertical="center"/>
    </xf>
    <xf numFmtId="0" fontId="38" fillId="0" borderId="0" xfId="59" applyFont="1" applyAlignment="1">
      <alignment horizontal="center"/>
    </xf>
    <xf numFmtId="0" fontId="27" fillId="0" borderId="0" xfId="59" applyFont="1" applyAlignment="1">
      <alignment horizontal="left" vertical="center"/>
    </xf>
    <xf numFmtId="0" fontId="96" fillId="0" borderId="36" xfId="0" applyFont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36" xfId="0" applyBorder="1" applyAlignment="1" applyProtection="1">
      <alignment vertical="center"/>
      <protection locked="0" hidden="1"/>
    </xf>
    <xf numFmtId="0" fontId="7" fillId="0" borderId="36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47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42" fillId="0" borderId="0" xfId="78" applyFont="1" applyBorder="1" applyAlignment="1">
      <alignment vertical="center" wrapText="1"/>
    </xf>
    <xf numFmtId="164" fontId="0" fillId="8" borderId="23" xfId="80" applyNumberFormat="1" applyFont="1" applyFill="1" applyBorder="1" applyAlignment="1" applyProtection="1">
      <alignment horizontal="right"/>
      <protection locked="0" hidden="1"/>
    </xf>
    <xf numFmtId="0" fontId="38" fillId="5" borderId="19" xfId="59" applyFont="1" applyFill="1" applyBorder="1" applyAlignment="1">
      <alignment horizontal="center" vertical="center" wrapText="1"/>
    </xf>
    <xf numFmtId="0" fontId="38" fillId="5" borderId="22" xfId="59" applyFont="1" applyFill="1" applyBorder="1" applyAlignment="1">
      <alignment horizontal="center" vertical="center" wrapText="1"/>
    </xf>
    <xf numFmtId="0" fontId="95" fillId="5" borderId="22" xfId="59" applyFont="1" applyFill="1" applyBorder="1" applyAlignment="1">
      <alignment horizontal="center" vertical="center" wrapText="1"/>
    </xf>
    <xf numFmtId="0" fontId="38" fillId="5" borderId="20" xfId="59" applyFont="1" applyFill="1" applyBorder="1" applyAlignment="1">
      <alignment horizontal="center" vertical="center" wrapText="1"/>
    </xf>
    <xf numFmtId="0" fontId="97" fillId="0" borderId="36" xfId="0" applyFont="1" applyBorder="1" applyAlignment="1" applyProtection="1">
      <alignment horizontal="center" vertical="center" wrapText="1"/>
      <protection locked="0" hidden="1"/>
    </xf>
    <xf numFmtId="0" fontId="13" fillId="5" borderId="36" xfId="76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3" fillId="0" borderId="9" xfId="127" applyFont="1" applyBorder="1" applyAlignment="1">
      <alignment horizontal="left" vertical="top" wrapText="1"/>
    </xf>
    <xf numFmtId="0" fontId="23" fillId="0" borderId="12" xfId="127" applyFont="1" applyBorder="1" applyAlignment="1">
      <alignment vertical="top" wrapText="1"/>
    </xf>
    <xf numFmtId="0" fontId="26" fillId="0" borderId="0" xfId="127" applyFont="1" applyFill="1"/>
    <xf numFmtId="12" fontId="32" fillId="0" borderId="7" xfId="76" applyNumberFormat="1" applyFont="1" applyFill="1" applyBorder="1" applyAlignment="1">
      <alignment horizontal="left" vertical="center" wrapText="1"/>
    </xf>
    <xf numFmtId="12" fontId="32" fillId="0" borderId="17" xfId="76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41" fontId="10" fillId="0" borderId="44" xfId="0" applyNumberFormat="1" applyFont="1" applyFill="1" applyBorder="1" applyAlignment="1">
      <alignment vertical="top"/>
    </xf>
    <xf numFmtId="0" fontId="97" fillId="0" borderId="0" xfId="0" applyFont="1" applyProtection="1">
      <protection locked="0"/>
    </xf>
    <xf numFmtId="43" fontId="97" fillId="0" borderId="0" xfId="7" applyFont="1" applyProtection="1">
      <protection locked="0" hidden="1"/>
    </xf>
    <xf numFmtId="43" fontId="97" fillId="0" borderId="36" xfId="7" applyFont="1" applyBorder="1" applyAlignment="1" applyProtection="1">
      <alignment vertical="center"/>
      <protection locked="0" hidden="1"/>
    </xf>
    <xf numFmtId="0" fontId="97" fillId="0" borderId="0" xfId="0" applyFont="1" applyFill="1" applyBorder="1" applyProtection="1">
      <protection locked="0"/>
    </xf>
    <xf numFmtId="0" fontId="97" fillId="0" borderId="36" xfId="0" applyFont="1" applyBorder="1" applyAlignment="1" applyProtection="1">
      <alignment horizontal="center" vertical="center"/>
      <protection locked="0"/>
    </xf>
    <xf numFmtId="0" fontId="7" fillId="0" borderId="42" xfId="75" applyFont="1" applyFill="1" applyBorder="1" applyAlignment="1">
      <alignment vertical="center"/>
    </xf>
    <xf numFmtId="0" fontId="10" fillId="5" borderId="45" xfId="46" applyFont="1" applyFill="1" applyBorder="1" applyAlignment="1">
      <alignment vertical="center" wrapText="1"/>
    </xf>
    <xf numFmtId="0" fontId="23" fillId="0" borderId="43" xfId="75" applyFont="1" applyBorder="1" applyAlignment="1">
      <alignment horizontal="center" vertical="top" wrapText="1"/>
    </xf>
    <xf numFmtId="0" fontId="13" fillId="0" borderId="44" xfId="46" applyFont="1" applyFill="1" applyBorder="1" applyAlignment="1">
      <alignment horizontal="center" vertical="top" wrapText="1"/>
    </xf>
    <xf numFmtId="0" fontId="0" fillId="0" borderId="44" xfId="0" applyBorder="1"/>
    <xf numFmtId="0" fontId="50" fillId="0" borderId="44" xfId="46" applyFont="1" applyFill="1" applyBorder="1" applyAlignment="1">
      <alignment horizontal="center" vertical="center"/>
    </xf>
    <xf numFmtId="169" fontId="34" fillId="5" borderId="44" xfId="7" applyNumberFormat="1" applyFont="1" applyFill="1" applyBorder="1" applyAlignment="1">
      <alignment horizontal="right" vertical="center" wrapText="1"/>
    </xf>
    <xf numFmtId="169" fontId="34" fillId="0" borderId="44" xfId="7" applyNumberFormat="1" applyFont="1" applyFill="1" applyBorder="1" applyAlignment="1">
      <alignment horizontal="right" vertical="center" wrapText="1"/>
    </xf>
    <xf numFmtId="0" fontId="23" fillId="0" borderId="0" xfId="0" applyFont="1" applyAlignment="1"/>
    <xf numFmtId="0" fontId="13" fillId="0" borderId="43" xfId="46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/>
    </xf>
    <xf numFmtId="0" fontId="10" fillId="5" borderId="44" xfId="46" applyFont="1" applyFill="1" applyBorder="1" applyAlignment="1">
      <alignment vertical="center" wrapText="1"/>
    </xf>
    <xf numFmtId="0" fontId="10" fillId="0" borderId="44" xfId="46" applyFont="1" applyFill="1" applyBorder="1" applyAlignment="1">
      <alignment vertical="center" wrapText="1"/>
    </xf>
    <xf numFmtId="0" fontId="13" fillId="0" borderId="14" xfId="46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42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44" xfId="127" applyFont="1" applyFill="1" applyBorder="1" applyAlignment="1">
      <alignment vertical="center" wrapText="1"/>
    </xf>
    <xf numFmtId="0" fontId="7" fillId="0" borderId="44" xfId="75" applyFont="1" applyFill="1" applyBorder="1" applyAlignment="1">
      <alignment vertical="center"/>
    </xf>
    <xf numFmtId="49" fontId="23" fillId="3" borderId="44" xfId="75" applyNumberFormat="1" applyFont="1" applyFill="1" applyBorder="1" applyAlignment="1">
      <alignment horizontal="center" vertical="center" wrapText="1"/>
    </xf>
    <xf numFmtId="0" fontId="26" fillId="9" borderId="44" xfId="0" applyFont="1" applyFill="1" applyBorder="1" applyAlignment="1">
      <alignment horizontal="right"/>
    </xf>
    <xf numFmtId="14" fontId="26" fillId="9" borderId="44" xfId="0" applyNumberFormat="1" applyFont="1" applyFill="1" applyBorder="1"/>
    <xf numFmtId="0" fontId="26" fillId="9" borderId="44" xfId="75" applyFont="1" applyFill="1" applyBorder="1"/>
    <xf numFmtId="0" fontId="14" fillId="0" borderId="43" xfId="75" applyFont="1" applyFill="1" applyBorder="1" applyAlignment="1">
      <alignment horizontal="left" vertical="top" wrapText="1"/>
    </xf>
    <xf numFmtId="0" fontId="13" fillId="0" borderId="44" xfId="46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vertical="center" wrapText="1"/>
    </xf>
    <xf numFmtId="0" fontId="0" fillId="0" borderId="44" xfId="0" applyBorder="1" applyAlignment="1">
      <alignment horizontal="right"/>
    </xf>
    <xf numFmtId="2" fontId="0" fillId="0" borderId="44" xfId="0" applyNumberFormat="1" applyBorder="1"/>
    <xf numFmtId="0" fontId="7" fillId="3" borderId="44" xfId="75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center" vertical="center"/>
    </xf>
    <xf numFmtId="0" fontId="13" fillId="3" borderId="44" xfId="46" applyFont="1" applyFill="1" applyBorder="1" applyAlignment="1">
      <alignment horizontal="left" vertical="center" wrapText="1" indent="1"/>
    </xf>
    <xf numFmtId="0" fontId="14" fillId="0" borderId="44" xfId="75" applyFont="1" applyFill="1" applyBorder="1" applyAlignment="1">
      <alignment horizontal="left" vertical="top" wrapText="1" indent="1"/>
    </xf>
    <xf numFmtId="0" fontId="11" fillId="0" borderId="44" xfId="75" applyFont="1" applyFill="1" applyBorder="1" applyAlignment="1">
      <alignment horizontal="left" vertical="top" wrapText="1" indent="1"/>
    </xf>
    <xf numFmtId="0" fontId="11" fillId="3" borderId="44" xfId="75" applyFont="1" applyFill="1" applyBorder="1" applyAlignment="1">
      <alignment horizontal="left" vertical="top" wrapText="1" indent="1"/>
    </xf>
    <xf numFmtId="41" fontId="17" fillId="0" borderId="44" xfId="0" applyNumberFormat="1" applyFont="1" applyFill="1" applyBorder="1" applyAlignment="1">
      <alignment vertical="top"/>
    </xf>
    <xf numFmtId="169" fontId="34" fillId="5" borderId="44" xfId="76" applyNumberFormat="1" applyFont="1" applyFill="1" applyBorder="1" applyAlignment="1">
      <alignment horizontal="right" vertical="center" wrapText="1"/>
    </xf>
    <xf numFmtId="0" fontId="23" fillId="5" borderId="44" xfId="75" applyFont="1" applyFill="1" applyBorder="1" applyAlignment="1">
      <alignment horizontal="left" vertical="center" wrapText="1" indent="1"/>
    </xf>
    <xf numFmtId="168" fontId="14" fillId="5" borderId="44" xfId="117" applyNumberFormat="1" applyFont="1" applyFill="1" applyBorder="1" applyAlignment="1">
      <alignment vertical="center" wrapText="1"/>
    </xf>
    <xf numFmtId="0" fontId="103" fillId="0" borderId="44" xfId="46" applyFont="1" applyFill="1" applyBorder="1" applyAlignment="1">
      <alignment horizontal="center" vertical="center"/>
    </xf>
    <xf numFmtId="169" fontId="0" fillId="0" borderId="0" xfId="0" applyNumberFormat="1"/>
    <xf numFmtId="169" fontId="0" fillId="2" borderId="44" xfId="7" applyNumberFormat="1" applyFont="1" applyFill="1" applyBorder="1"/>
    <xf numFmtId="170" fontId="0" fillId="0" borderId="0" xfId="0" applyNumberFormat="1"/>
    <xf numFmtId="0" fontId="0" fillId="2" borderId="44" xfId="0" applyFill="1" applyBorder="1" applyAlignment="1">
      <alignment horizontal="right"/>
    </xf>
    <xf numFmtId="2" fontId="0" fillId="2" borderId="44" xfId="0" applyNumberFormat="1" applyFill="1" applyBorder="1"/>
    <xf numFmtId="0" fontId="1" fillId="4" borderId="0" xfId="75" applyFill="1"/>
    <xf numFmtId="0" fontId="0" fillId="9" borderId="0" xfId="0" applyFill="1"/>
    <xf numFmtId="0" fontId="0" fillId="0" borderId="0" xfId="75" applyFont="1"/>
    <xf numFmtId="9" fontId="1" fillId="0" borderId="0" xfId="75" applyNumberFormat="1"/>
    <xf numFmtId="0" fontId="23" fillId="0" borderId="0" xfId="75" applyFont="1"/>
    <xf numFmtId="0" fontId="23" fillId="0" borderId="0" xfId="0" applyFont="1" applyFill="1"/>
    <xf numFmtId="0" fontId="26" fillId="0" borderId="0" xfId="0" applyFont="1" applyAlignment="1">
      <alignment horizontal="center"/>
    </xf>
    <xf numFmtId="14" fontId="13" fillId="0" borderId="0" xfId="1" applyNumberFormat="1" applyFont="1" applyAlignment="1" applyProtection="1">
      <alignment horizontal="right"/>
      <protection hidden="1"/>
    </xf>
    <xf numFmtId="170" fontId="34" fillId="5" borderId="44" xfId="76" applyNumberFormat="1" applyFont="1" applyFill="1" applyBorder="1" applyAlignment="1">
      <alignment horizontal="right" vertical="center" wrapText="1"/>
    </xf>
    <xf numFmtId="0" fontId="0" fillId="0" borderId="42" xfId="0" applyBorder="1" applyAlignment="1">
      <alignment horizontal="center"/>
    </xf>
    <xf numFmtId="0" fontId="13" fillId="0" borderId="44" xfId="46" applyFont="1" applyFill="1" applyBorder="1" applyAlignment="1">
      <alignment horizontal="center" vertical="center" wrapText="1"/>
    </xf>
    <xf numFmtId="0" fontId="10" fillId="0" borderId="44" xfId="46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left" vertical="center" wrapText="1"/>
    </xf>
    <xf numFmtId="0" fontId="14" fillId="0" borderId="45" xfId="75" applyFont="1" applyFill="1" applyBorder="1" applyAlignment="1">
      <alignment horizontal="center" vertical="top" wrapText="1"/>
    </xf>
    <xf numFmtId="0" fontId="14" fillId="0" borderId="43" xfId="75" applyFont="1" applyFill="1" applyBorder="1" applyAlignment="1">
      <alignment horizontal="center" vertical="top" wrapText="1"/>
    </xf>
    <xf numFmtId="0" fontId="13" fillId="3" borderId="44" xfId="46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center" wrapText="1"/>
    </xf>
    <xf numFmtId="0" fontId="1" fillId="0" borderId="44" xfId="46" applyFont="1" applyFill="1" applyBorder="1" applyAlignment="1">
      <alignment horizontal="center" vertical="top" wrapText="1"/>
    </xf>
    <xf numFmtId="0" fontId="1" fillId="0" borderId="44" xfId="46" applyFont="1" applyFill="1" applyBorder="1" applyAlignment="1">
      <alignment horizontal="center" vertical="center" wrapText="1"/>
    </xf>
    <xf numFmtId="0" fontId="1" fillId="0" borderId="44" xfId="46" applyFont="1" applyFill="1" applyBorder="1" applyAlignment="1">
      <alignment vertical="center" wrapText="1"/>
    </xf>
    <xf numFmtId="171" fontId="39" fillId="0" borderId="44" xfId="76" applyNumberFormat="1" applyFont="1" applyFill="1" applyBorder="1" applyAlignment="1">
      <alignment horizontal="right" vertical="center" wrapText="1"/>
    </xf>
    <xf numFmtId="171" fontId="39" fillId="5" borderId="44" xfId="76" applyNumberFormat="1" applyFont="1" applyFill="1" applyBorder="1" applyAlignment="1">
      <alignment horizontal="right" vertical="center" wrapText="1"/>
    </xf>
    <xf numFmtId="43" fontId="34" fillId="5" borderId="44" xfId="7" applyFont="1" applyFill="1" applyBorder="1" applyAlignment="1">
      <alignment horizontal="right" vertical="center" wrapText="1"/>
    </xf>
    <xf numFmtId="43" fontId="46" fillId="5" borderId="44" xfId="7" applyFont="1" applyFill="1" applyBorder="1" applyAlignment="1">
      <alignment horizontal="right" vertical="center" wrapText="1"/>
    </xf>
    <xf numFmtId="43" fontId="34" fillId="0" borderId="44" xfId="7" applyFont="1" applyFill="1" applyBorder="1" applyAlignment="1">
      <alignment horizontal="right" vertical="center" wrapText="1"/>
    </xf>
    <xf numFmtId="43" fontId="46" fillId="0" borderId="44" xfId="7" applyFont="1" applyFill="1" applyBorder="1" applyAlignment="1">
      <alignment horizontal="right" vertical="center" wrapText="1"/>
    </xf>
    <xf numFmtId="0" fontId="13" fillId="0" borderId="44" xfId="46" applyFont="1" applyFill="1" applyBorder="1" applyAlignment="1">
      <alignment horizontal="center" vertical="center" wrapText="1"/>
    </xf>
    <xf numFmtId="0" fontId="0" fillId="0" borderId="1" xfId="0" applyBorder="1"/>
    <xf numFmtId="170" fontId="34" fillId="5" borderId="44" xfId="7" applyNumberFormat="1" applyFont="1" applyFill="1" applyBorder="1" applyAlignment="1">
      <alignment horizontal="right" vertical="center" wrapText="1"/>
    </xf>
    <xf numFmtId="0" fontId="0" fillId="0" borderId="44" xfId="0" applyBorder="1" applyAlignment="1">
      <alignment vertical="top" wrapText="1"/>
    </xf>
    <xf numFmtId="168" fontId="14" fillId="5" borderId="44" xfId="117" applyNumberFormat="1" applyFont="1" applyFill="1" applyBorder="1" applyAlignment="1">
      <alignment horizontal="left" vertical="center" wrapText="1"/>
    </xf>
    <xf numFmtId="0" fontId="7" fillId="3" borderId="13" xfId="75" applyFont="1" applyFill="1" applyBorder="1" applyAlignment="1">
      <alignment horizontal="center" vertical="center"/>
    </xf>
    <xf numFmtId="0" fontId="13" fillId="0" borderId="46" xfId="46" applyFont="1" applyFill="1" applyBorder="1" applyAlignment="1">
      <alignment horizontal="center" wrapText="1"/>
    </xf>
    <xf numFmtId="0" fontId="12" fillId="7" borderId="42" xfId="6" applyFont="1" applyFill="1" applyBorder="1" applyAlignment="1">
      <alignment wrapText="1"/>
    </xf>
    <xf numFmtId="0" fontId="13" fillId="0" borderId="8" xfId="46" applyFont="1" applyFill="1" applyBorder="1" applyAlignment="1">
      <alignment horizontal="center" vertical="center" wrapText="1"/>
    </xf>
    <xf numFmtId="0" fontId="7" fillId="3" borderId="12" xfId="75" applyFont="1" applyFill="1" applyBorder="1" applyAlignment="1">
      <alignment horizontal="center" vertical="center"/>
    </xf>
    <xf numFmtId="0" fontId="10" fillId="0" borderId="46" xfId="46" applyFont="1" applyFill="1" applyBorder="1" applyAlignment="1">
      <alignment horizontal="center" vertical="center"/>
    </xf>
    <xf numFmtId="0" fontId="20" fillId="0" borderId="46" xfId="46" applyFont="1" applyFill="1" applyBorder="1" applyAlignment="1">
      <alignment horizontal="center" vertical="center" wrapText="1"/>
    </xf>
    <xf numFmtId="0" fontId="0" fillId="0" borderId="46" xfId="0" applyBorder="1" applyAlignment="1">
      <alignment horizontal="left" vertical="center" wrapText="1"/>
    </xf>
    <xf numFmtId="49" fontId="23" fillId="3" borderId="44" xfId="75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0" fontId="34" fillId="5" borderId="0" xfId="7" applyNumberFormat="1" applyFont="1" applyFill="1" applyBorder="1" applyAlignment="1">
      <alignment horizontal="right" vertical="center" wrapText="1"/>
    </xf>
    <xf numFmtId="169" fontId="34" fillId="5" borderId="0" xfId="76" applyNumberFormat="1" applyFont="1" applyFill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13" fillId="3" borderId="45" xfId="46" applyFont="1" applyFill="1" applyBorder="1" applyAlignment="1">
      <alignment horizontal="center" vertical="center" wrapText="1"/>
    </xf>
    <xf numFmtId="0" fontId="0" fillId="0" borderId="45" xfId="0" applyBorder="1" applyAlignment="1">
      <alignment horizontal="left"/>
    </xf>
    <xf numFmtId="0" fontId="7" fillId="3" borderId="44" xfId="75" applyFont="1" applyFill="1" applyBorder="1" applyAlignment="1">
      <alignment horizontal="center" vertical="center" wrapText="1"/>
    </xf>
    <xf numFmtId="0" fontId="21" fillId="3" borderId="44" xfId="75" applyFont="1" applyFill="1" applyBorder="1" applyAlignment="1">
      <alignment horizontal="left" vertical="top" wrapText="1" indent="1"/>
    </xf>
    <xf numFmtId="0" fontId="13" fillId="0" borderId="44" xfId="46" applyFont="1" applyFill="1" applyBorder="1" applyAlignment="1">
      <alignment horizontal="center" vertical="center" wrapText="1"/>
    </xf>
    <xf numFmtId="0" fontId="7" fillId="0" borderId="44" xfId="75" applyFont="1" applyFill="1" applyBorder="1" applyAlignment="1">
      <alignment horizontal="center" vertical="center"/>
    </xf>
    <xf numFmtId="0" fontId="13" fillId="0" borderId="44" xfId="46" applyFont="1" applyFill="1" applyBorder="1" applyAlignment="1">
      <alignment horizontal="left" vertical="center" wrapText="1"/>
    </xf>
    <xf numFmtId="0" fontId="7" fillId="0" borderId="43" xfId="75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center" wrapText="1"/>
    </xf>
    <xf numFmtId="170" fontId="0" fillId="0" borderId="0" xfId="7" applyNumberFormat="1" applyFont="1"/>
    <xf numFmtId="170" fontId="0" fillId="0" borderId="0" xfId="7" applyNumberFormat="1" applyFont="1" applyAlignment="1">
      <alignment horizontal="center"/>
    </xf>
    <xf numFmtId="0" fontId="10" fillId="0" borderId="0" xfId="75" applyFont="1"/>
    <xf numFmtId="172" fontId="10" fillId="0" borderId="0" xfId="0" applyNumberFormat="1" applyFont="1" applyAlignment="1">
      <alignment horizontal="center"/>
    </xf>
    <xf numFmtId="169" fontId="10" fillId="0" borderId="0" xfId="0" applyNumberFormat="1" applyFont="1"/>
    <xf numFmtId="170" fontId="10" fillId="0" borderId="0" xfId="0" applyNumberFormat="1" applyFont="1"/>
    <xf numFmtId="49" fontId="13" fillId="3" borderId="44" xfId="75" applyNumberFormat="1" applyFont="1" applyFill="1" applyBorder="1" applyAlignment="1">
      <alignment horizontal="center" vertical="center" wrapText="1"/>
    </xf>
    <xf numFmtId="49" fontId="13" fillId="3" borderId="44" xfId="75" applyNumberFormat="1" applyFont="1" applyFill="1" applyBorder="1" applyAlignment="1">
      <alignment vertical="center" wrapText="1"/>
    </xf>
    <xf numFmtId="2" fontId="106" fillId="0" borderId="44" xfId="0" applyNumberFormat="1" applyFont="1" applyBorder="1" applyAlignment="1">
      <alignment horizontal="center" vertical="center" wrapText="1"/>
    </xf>
    <xf numFmtId="0" fontId="14" fillId="0" borderId="45" xfId="75" applyFont="1" applyFill="1" applyBorder="1" applyAlignment="1">
      <alignment vertical="top" wrapText="1"/>
    </xf>
    <xf numFmtId="0" fontId="14" fillId="0" borderId="43" xfId="75" applyFont="1" applyFill="1" applyBorder="1" applyAlignment="1">
      <alignment vertical="top" wrapText="1"/>
    </xf>
    <xf numFmtId="49" fontId="13" fillId="3" borderId="8" xfId="75" applyNumberFormat="1" applyFont="1" applyFill="1" applyBorder="1" applyAlignment="1">
      <alignment vertical="center" wrapText="1"/>
    </xf>
    <xf numFmtId="49" fontId="13" fillId="3" borderId="46" xfId="75" applyNumberFormat="1" applyFont="1" applyFill="1" applyBorder="1" applyAlignment="1">
      <alignment vertical="center" wrapText="1"/>
    </xf>
    <xf numFmtId="0" fontId="7" fillId="3" borderId="44" xfId="75" applyFont="1" applyFill="1" applyBorder="1" applyAlignment="1">
      <alignment horizontal="center" vertical="top" wrapText="1"/>
    </xf>
    <xf numFmtId="0" fontId="29" fillId="0" borderId="0" xfId="0" applyFont="1"/>
    <xf numFmtId="0" fontId="19" fillId="5" borderId="44" xfId="75" applyFont="1" applyFill="1" applyBorder="1" applyAlignment="1">
      <alignment horizontal="left" vertical="center" wrapText="1" indent="1"/>
    </xf>
    <xf numFmtId="170" fontId="10" fillId="5" borderId="44" xfId="7" applyNumberFormat="1" applyFont="1" applyFill="1" applyBorder="1" applyAlignment="1">
      <alignment vertical="center" wrapText="1"/>
    </xf>
    <xf numFmtId="170" fontId="0" fillId="0" borderId="44" xfId="0" applyNumberFormat="1" applyBorder="1" applyAlignment="1"/>
    <xf numFmtId="168" fontId="34" fillId="3" borderId="15" xfId="117" applyNumberFormat="1" applyFont="1" applyFill="1" applyBorder="1" applyAlignment="1">
      <alignment vertical="top" wrapText="1"/>
    </xf>
    <xf numFmtId="168" fontId="34" fillId="3" borderId="0" xfId="117" applyNumberFormat="1" applyFont="1" applyFill="1" applyBorder="1" applyAlignment="1">
      <alignment vertical="top" wrapText="1"/>
    </xf>
    <xf numFmtId="0" fontId="26" fillId="3" borderId="45" xfId="75" applyFont="1" applyFill="1" applyBorder="1" applyAlignment="1">
      <alignment vertical="center"/>
    </xf>
    <xf numFmtId="0" fontId="26" fillId="3" borderId="42" xfId="75" applyFont="1" applyFill="1" applyBorder="1" applyAlignment="1">
      <alignment vertical="center"/>
    </xf>
    <xf numFmtId="0" fontId="26" fillId="3" borderId="43" xfId="75" applyFont="1" applyFill="1" applyBorder="1" applyAlignment="1">
      <alignment vertical="center"/>
    </xf>
    <xf numFmtId="0" fontId="1" fillId="0" borderId="44" xfId="75" applyFont="1" applyFill="1" applyBorder="1"/>
    <xf numFmtId="0" fontId="49" fillId="3" borderId="45" xfId="75" applyFont="1" applyFill="1" applyBorder="1" applyAlignment="1">
      <alignment vertical="center"/>
    </xf>
    <xf numFmtId="0" fontId="49" fillId="3" borderId="43" xfId="75" applyFont="1" applyFill="1" applyBorder="1" applyAlignment="1">
      <alignment vertical="center"/>
    </xf>
    <xf numFmtId="0" fontId="49" fillId="0" borderId="44" xfId="75" applyFont="1" applyFill="1" applyBorder="1" applyAlignment="1">
      <alignment horizontal="center" vertical="center"/>
    </xf>
    <xf numFmtId="168" fontId="91" fillId="5" borderId="44" xfId="117" applyNumberFormat="1" applyFont="1" applyFill="1" applyBorder="1" applyAlignment="1">
      <alignment vertical="center" wrapText="1"/>
    </xf>
    <xf numFmtId="168" fontId="34" fillId="3" borderId="1" xfId="117" applyNumberFormat="1" applyFont="1" applyFill="1" applyBorder="1" applyAlignment="1">
      <alignment vertical="top" wrapText="1"/>
    </xf>
    <xf numFmtId="0" fontId="26" fillId="0" borderId="0" xfId="0" applyFont="1" applyBorder="1"/>
    <xf numFmtId="0" fontId="25" fillId="0" borderId="15" xfId="75" applyFont="1" applyBorder="1" applyAlignment="1">
      <alignment horizontal="left" vertical="center" indent="1"/>
    </xf>
    <xf numFmtId="3" fontId="23" fillId="3" borderId="1" xfId="75" applyNumberFormat="1" applyFont="1" applyFill="1" applyBorder="1" applyAlignment="1">
      <alignment horizontal="center" vertical="center" wrapText="1"/>
    </xf>
    <xf numFmtId="0" fontId="23" fillId="5" borderId="44" xfId="75" applyFont="1" applyFill="1" applyBorder="1" applyAlignment="1">
      <alignment vertical="center" wrapText="1"/>
    </xf>
    <xf numFmtId="0" fontId="13" fillId="5" borderId="44" xfId="76" applyNumberFormat="1" applyFont="1" applyFill="1" applyBorder="1" applyAlignment="1">
      <alignment horizontal="center" vertical="center" wrapText="1"/>
    </xf>
    <xf numFmtId="0" fontId="23" fillId="3" borderId="44" xfId="75" applyFont="1" applyFill="1" applyBorder="1" applyAlignment="1">
      <alignment vertical="center"/>
    </xf>
    <xf numFmtId="0" fontId="13" fillId="0" borderId="44" xfId="76" applyNumberFormat="1" applyFont="1" applyFill="1" applyBorder="1" applyAlignment="1">
      <alignment horizontal="center" vertical="center" wrapText="1"/>
    </xf>
    <xf numFmtId="0" fontId="23" fillId="5" borderId="44" xfId="75" applyFont="1" applyFill="1" applyBorder="1" applyAlignment="1">
      <alignment vertical="center"/>
    </xf>
    <xf numFmtId="0" fontId="12" fillId="7" borderId="15" xfId="6" applyFont="1" applyFill="1" applyBorder="1" applyAlignment="1">
      <alignment wrapText="1"/>
    </xf>
    <xf numFmtId="0" fontId="12" fillId="7" borderId="1" xfId="6" applyFont="1" applyFill="1" applyBorder="1" applyAlignment="1">
      <alignment wrapText="1"/>
    </xf>
    <xf numFmtId="0" fontId="23" fillId="3" borderId="44" xfId="75" applyFont="1" applyFill="1" applyBorder="1" applyAlignment="1">
      <alignment vertical="center" wrapText="1"/>
    </xf>
    <xf numFmtId="0" fontId="23" fillId="0" borderId="44" xfId="76" applyNumberFormat="1" applyFont="1" applyFill="1" applyBorder="1" applyAlignment="1">
      <alignment horizontal="center" vertical="center" wrapText="1"/>
    </xf>
    <xf numFmtId="0" fontId="23" fillId="0" borderId="11" xfId="75" applyFont="1" applyBorder="1" applyAlignment="1">
      <alignment vertical="center"/>
    </xf>
    <xf numFmtId="0" fontId="13" fillId="0" borderId="0" xfId="6" applyFont="1" applyFill="1" applyBorder="1" applyAlignment="1">
      <alignment horizontal="left" vertical="center"/>
    </xf>
    <xf numFmtId="168" fontId="33" fillId="5" borderId="44" xfId="117" applyNumberFormat="1" applyFont="1" applyFill="1" applyBorder="1" applyAlignment="1">
      <alignment horizontal="center" vertical="center" wrapText="1"/>
    </xf>
    <xf numFmtId="168" fontId="33" fillId="5" borderId="44" xfId="117" applyNumberFormat="1" applyFont="1" applyFill="1" applyBorder="1" applyAlignment="1">
      <alignment vertical="center" wrapText="1"/>
    </xf>
    <xf numFmtId="0" fontId="1" fillId="0" borderId="44" xfId="75" applyBorder="1"/>
    <xf numFmtId="168" fontId="107" fillId="5" borderId="36" xfId="117" applyNumberFormat="1" applyFont="1" applyFill="1" applyBorder="1" applyAlignment="1">
      <alignment vertical="center" wrapText="1"/>
    </xf>
    <xf numFmtId="169" fontId="33" fillId="5" borderId="36" xfId="7" applyNumberFormat="1" applyFont="1" applyFill="1" applyBorder="1" applyAlignment="1">
      <alignment horizontal="right" vertical="center" wrapText="1"/>
    </xf>
    <xf numFmtId="0" fontId="27" fillId="0" borderId="0" xfId="75" applyFont="1"/>
    <xf numFmtId="0" fontId="13" fillId="5" borderId="45" xfId="76" applyNumberFormat="1" applyFont="1" applyFill="1" applyBorder="1" applyAlignment="1">
      <alignment horizontal="center" vertical="center" wrapText="1"/>
    </xf>
    <xf numFmtId="0" fontId="13" fillId="0" borderId="45" xfId="76" applyNumberFormat="1" applyFont="1" applyFill="1" applyBorder="1" applyAlignment="1">
      <alignment horizontal="center" vertical="center" wrapText="1"/>
    </xf>
    <xf numFmtId="0" fontId="23" fillId="0" borderId="45" xfId="76" applyNumberFormat="1" applyFont="1" applyFill="1" applyBorder="1" applyAlignment="1">
      <alignment horizontal="center" vertical="center" wrapText="1"/>
    </xf>
    <xf numFmtId="14" fontId="13" fillId="0" borderId="0" xfId="46" applyNumberFormat="1" applyFont="1" applyFill="1" applyBorder="1" applyAlignment="1"/>
    <xf numFmtId="0" fontId="50" fillId="0" borderId="44" xfId="46" applyFont="1" applyFill="1" applyBorder="1" applyAlignment="1">
      <alignment horizontal="center" vertical="center" wrapText="1"/>
    </xf>
    <xf numFmtId="0" fontId="23" fillId="0" borderId="44" xfId="75" applyFont="1" applyFill="1" applyBorder="1" applyAlignment="1">
      <alignment horizontal="center" vertical="center"/>
    </xf>
    <xf numFmtId="0" fontId="13" fillId="0" borderId="45" xfId="46" applyFont="1" applyFill="1" applyBorder="1" applyAlignment="1">
      <alignment wrapText="1"/>
    </xf>
    <xf numFmtId="0" fontId="23" fillId="0" borderId="44" xfId="0" applyFont="1" applyBorder="1" applyAlignment="1">
      <alignment horizontal="center"/>
    </xf>
    <xf numFmtId="0" fontId="10" fillId="0" borderId="42" xfId="46" applyFont="1" applyFill="1" applyBorder="1" applyAlignment="1">
      <alignment vertical="center" wrapText="1"/>
    </xf>
    <xf numFmtId="0" fontId="7" fillId="0" borderId="45" xfId="75" applyFont="1" applyFill="1" applyBorder="1" applyAlignment="1">
      <alignment vertical="center" wrapText="1"/>
    </xf>
    <xf numFmtId="0" fontId="7" fillId="0" borderId="42" xfId="75" applyFont="1" applyFill="1" applyBorder="1" applyAlignment="1">
      <alignment vertical="center" wrapText="1"/>
    </xf>
    <xf numFmtId="0" fontId="7" fillId="0" borderId="43" xfId="75" applyFont="1" applyFill="1" applyBorder="1" applyAlignment="1">
      <alignment vertical="center" wrapText="1"/>
    </xf>
    <xf numFmtId="0" fontId="10" fillId="5" borderId="11" xfId="46" applyFont="1" applyFill="1" applyBorder="1" applyAlignment="1">
      <alignment vertical="center" wrapText="1"/>
    </xf>
    <xf numFmtId="0" fontId="7" fillId="0" borderId="0" xfId="75" applyFont="1" applyFill="1" applyBorder="1" applyAlignment="1">
      <alignment horizontal="center" vertical="center"/>
    </xf>
    <xf numFmtId="0" fontId="13" fillId="0" borderId="0" xfId="46" applyFont="1" applyFill="1" applyBorder="1" applyAlignment="1">
      <alignment horizontal="left" vertical="center" wrapText="1"/>
    </xf>
    <xf numFmtId="43" fontId="34" fillId="0" borderId="0" xfId="7" applyFont="1" applyFill="1" applyBorder="1" applyAlignment="1">
      <alignment horizontal="right" vertical="center" wrapText="1"/>
    </xf>
    <xf numFmtId="0" fontId="10" fillId="0" borderId="44" xfId="46" applyFont="1" applyFill="1" applyBorder="1" applyAlignment="1">
      <alignment horizontal="left" vertical="center" wrapText="1" indent="1"/>
    </xf>
    <xf numFmtId="0" fontId="23" fillId="0" borderId="44" xfId="75" applyFont="1" applyBorder="1" applyAlignment="1">
      <alignment horizontal="center" vertical="top" wrapText="1"/>
    </xf>
    <xf numFmtId="0" fontId="37" fillId="0" borderId="44" xfId="0" applyFont="1" applyBorder="1"/>
    <xf numFmtId="9" fontId="37" fillId="0" borderId="44" xfId="0" applyNumberFormat="1" applyFont="1" applyBorder="1"/>
    <xf numFmtId="0" fontId="109" fillId="9" borderId="44" xfId="75" applyFont="1" applyFill="1" applyBorder="1"/>
    <xf numFmtId="0" fontId="1" fillId="9" borderId="0" xfId="75" applyFill="1"/>
    <xf numFmtId="0" fontId="7" fillId="9" borderId="0" xfId="0" applyFont="1" applyFill="1"/>
    <xf numFmtId="0" fontId="13" fillId="0" borderId="36" xfId="46" applyFont="1" applyFill="1" applyBorder="1" applyAlignment="1">
      <alignment horizontal="center" vertical="center" wrapText="1"/>
    </xf>
    <xf numFmtId="0" fontId="0" fillId="0" borderId="0" xfId="73" applyFont="1"/>
    <xf numFmtId="0" fontId="13" fillId="3" borderId="44" xfId="46" applyFont="1" applyFill="1" applyBorder="1" applyAlignment="1">
      <alignment horizontal="center" vertical="center" wrapText="1"/>
    </xf>
    <xf numFmtId="9" fontId="97" fillId="0" borderId="0" xfId="14" applyFont="1" applyProtection="1">
      <protection locked="0" hidden="1"/>
    </xf>
    <xf numFmtId="0" fontId="23" fillId="0" borderId="44" xfId="46" applyFont="1" applyFill="1" applyBorder="1" applyAlignment="1">
      <alignment horizontal="center" vertical="center" wrapText="1"/>
    </xf>
    <xf numFmtId="0" fontId="0" fillId="0" borderId="0" xfId="0" applyFont="1"/>
    <xf numFmtId="0" fontId="13" fillId="0" borderId="44" xfId="46" applyFont="1" applyFill="1" applyBorder="1" applyAlignment="1">
      <alignment horizontal="center" vertical="center" wrapText="1"/>
    </xf>
    <xf numFmtId="0" fontId="10" fillId="0" borderId="44" xfId="46" applyFont="1" applyFill="1" applyBorder="1" applyAlignment="1">
      <alignment horizontal="center" vertical="center" wrapText="1"/>
    </xf>
    <xf numFmtId="0" fontId="50" fillId="0" borderId="44" xfId="46" applyFont="1" applyFill="1" applyBorder="1" applyAlignment="1">
      <alignment horizontal="center" vertical="center"/>
    </xf>
    <xf numFmtId="0" fontId="13" fillId="0" borderId="12" xfId="46" applyFont="1" applyFill="1" applyBorder="1" applyAlignment="1">
      <alignment vertical="center" wrapText="1"/>
    </xf>
    <xf numFmtId="0" fontId="13" fillId="0" borderId="10" xfId="46" applyFont="1" applyFill="1" applyBorder="1" applyAlignment="1">
      <alignment vertical="center" wrapText="1"/>
    </xf>
    <xf numFmtId="14" fontId="23" fillId="0" borderId="0" xfId="1" applyNumberFormat="1" applyFont="1" applyAlignment="1" applyProtection="1">
      <alignment horizontal="right"/>
      <protection hidden="1"/>
    </xf>
    <xf numFmtId="0" fontId="112" fillId="0" borderId="0" xfId="283" applyFont="1" applyAlignment="1" applyProtection="1">
      <alignment horizontal="left"/>
      <protection hidden="1"/>
    </xf>
    <xf numFmtId="0" fontId="113" fillId="0" borderId="0" xfId="46" applyFont="1" applyAlignment="1">
      <alignment wrapText="1"/>
    </xf>
    <xf numFmtId="0" fontId="23" fillId="0" borderId="0" xfId="46" applyFont="1" applyFill="1" applyBorder="1" applyAlignment="1"/>
    <xf numFmtId="0" fontId="1" fillId="0" borderId="0" xfId="127" applyFont="1" applyAlignment="1">
      <alignment horizontal="center"/>
    </xf>
    <xf numFmtId="0" fontId="114" fillId="0" borderId="0" xfId="283" applyFont="1" applyAlignment="1" applyProtection="1">
      <alignment horizontal="left"/>
      <protection hidden="1"/>
    </xf>
    <xf numFmtId="0" fontId="14" fillId="0" borderId="0" xfId="59" applyFont="1"/>
    <xf numFmtId="0" fontId="14" fillId="0" borderId="0" xfId="59" applyFont="1" applyAlignment="1">
      <alignment horizontal="left" vertical="center"/>
    </xf>
    <xf numFmtId="0" fontId="10" fillId="0" borderId="0" xfId="59" applyFont="1"/>
    <xf numFmtId="0" fontId="37" fillId="0" borderId="0" xfId="0" applyFont="1" applyBorder="1"/>
    <xf numFmtId="0" fontId="12" fillId="0" borderId="0" xfId="46" applyFont="1" applyFill="1" applyBorder="1" applyAlignment="1">
      <alignment vertical="center"/>
    </xf>
    <xf numFmtId="0" fontId="13" fillId="3" borderId="44" xfId="46" applyFont="1" applyFill="1" applyBorder="1" applyAlignment="1">
      <alignment horizontal="center" vertical="center" wrapText="1"/>
    </xf>
    <xf numFmtId="0" fontId="0" fillId="0" borderId="0" xfId="0" applyFont="1"/>
    <xf numFmtId="0" fontId="50" fillId="0" borderId="4" xfId="46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center" vertical="center" wrapText="1"/>
    </xf>
    <xf numFmtId="0" fontId="7" fillId="0" borderId="44" xfId="75" applyFont="1" applyFill="1" applyBorder="1" applyAlignment="1">
      <alignment horizontal="center" vertical="center"/>
    </xf>
    <xf numFmtId="0" fontId="10" fillId="0" borderId="44" xfId="46" applyFont="1" applyFill="1" applyBorder="1" applyAlignment="1">
      <alignment horizontal="center" vertical="center" wrapText="1"/>
    </xf>
    <xf numFmtId="0" fontId="13" fillId="3" borderId="15" xfId="46" applyFont="1" applyFill="1" applyBorder="1" applyAlignment="1">
      <alignment horizontal="center" vertical="center" wrapText="1"/>
    </xf>
    <xf numFmtId="0" fontId="13" fillId="3" borderId="0" xfId="46" applyFont="1" applyFill="1" applyBorder="1" applyAlignment="1">
      <alignment horizontal="center" vertical="center" wrapText="1"/>
    </xf>
    <xf numFmtId="0" fontId="13" fillId="3" borderId="1" xfId="46" applyFont="1" applyFill="1" applyBorder="1" applyAlignment="1">
      <alignment horizontal="center" vertical="center" wrapText="1"/>
    </xf>
    <xf numFmtId="0" fontId="13" fillId="3" borderId="45" xfId="46" applyFont="1" applyFill="1" applyBorder="1" applyAlignment="1">
      <alignment horizontal="center" vertical="center" wrapText="1"/>
    </xf>
    <xf numFmtId="0" fontId="7" fillId="3" borderId="12" xfId="75" applyFont="1" applyFill="1" applyBorder="1" applyAlignment="1">
      <alignment horizontal="center" vertical="center"/>
    </xf>
    <xf numFmtId="0" fontId="7" fillId="3" borderId="44" xfId="75" applyFont="1" applyFill="1" applyBorder="1" applyAlignment="1">
      <alignment horizontal="center" vertical="top" wrapText="1"/>
    </xf>
    <xf numFmtId="0" fontId="50" fillId="0" borderId="43" xfId="46" applyFont="1" applyFill="1" applyBorder="1" applyAlignment="1">
      <alignment horizontal="center" vertical="center"/>
    </xf>
    <xf numFmtId="0" fontId="50" fillId="0" borderId="36" xfId="46" applyFont="1" applyFill="1" applyBorder="1" applyAlignment="1">
      <alignment horizontal="center" vertical="center" wrapText="1"/>
    </xf>
    <xf numFmtId="0" fontId="7" fillId="0" borderId="36" xfId="75" applyFont="1" applyFill="1" applyBorder="1" applyAlignment="1">
      <alignment horizontal="center" vertical="center"/>
    </xf>
    <xf numFmtId="0" fontId="13" fillId="0" borderId="36" xfId="46" applyFont="1" applyFill="1" applyBorder="1" applyAlignment="1">
      <alignment horizontal="center" vertical="center" wrapText="1"/>
    </xf>
    <xf numFmtId="0" fontId="50" fillId="0" borderId="36" xfId="46" applyFont="1" applyFill="1" applyBorder="1" applyAlignment="1">
      <alignment horizontal="center" vertical="center"/>
    </xf>
    <xf numFmtId="0" fontId="50" fillId="0" borderId="44" xfId="46" applyFont="1" applyFill="1" applyBorder="1" applyAlignment="1">
      <alignment horizontal="center" vertical="center"/>
    </xf>
    <xf numFmtId="0" fontId="13" fillId="0" borderId="4" xfId="46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right"/>
    </xf>
    <xf numFmtId="0" fontId="13" fillId="0" borderId="56" xfId="46" applyFont="1" applyFill="1" applyBorder="1" applyAlignment="1">
      <alignment horizontal="center" vertical="center" wrapText="1"/>
    </xf>
    <xf numFmtId="0" fontId="50" fillId="0" borderId="56" xfId="46" applyFont="1" applyFill="1" applyBorder="1" applyAlignment="1">
      <alignment horizontal="center" vertical="center"/>
    </xf>
    <xf numFmtId="0" fontId="50" fillId="0" borderId="0" xfId="46" applyFont="1" applyFill="1" applyBorder="1" applyAlignment="1">
      <alignment horizontal="center" vertical="center"/>
    </xf>
    <xf numFmtId="0" fontId="50" fillId="0" borderId="0" xfId="46" applyFont="1" applyFill="1" applyBorder="1" applyAlignment="1">
      <alignment horizontal="center" vertical="center" wrapText="1"/>
    </xf>
    <xf numFmtId="0" fontId="15" fillId="0" borderId="0" xfId="46" applyFont="1" applyFill="1" applyBorder="1" applyAlignment="1">
      <alignment horizontal="center" vertical="center" wrapText="1"/>
    </xf>
    <xf numFmtId="0" fontId="1" fillId="0" borderId="56" xfId="46" applyFont="1" applyFill="1" applyBorder="1" applyAlignment="1">
      <alignment horizontal="center" vertical="top" wrapText="1"/>
    </xf>
    <xf numFmtId="171" fontId="39" fillId="0" borderId="56" xfId="76" applyNumberFormat="1" applyFont="1" applyFill="1" applyBorder="1" applyAlignment="1">
      <alignment horizontal="right" vertical="center" wrapText="1"/>
    </xf>
    <xf numFmtId="171" fontId="39" fillId="5" borderId="56" xfId="76" applyNumberFormat="1" applyFont="1" applyFill="1" applyBorder="1" applyAlignment="1">
      <alignment horizontal="right" vertical="center" wrapText="1"/>
    </xf>
    <xf numFmtId="0" fontId="7" fillId="0" borderId="56" xfId="75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169" fontId="0" fillId="2" borderId="0" xfId="7" applyNumberFormat="1" applyFont="1" applyFill="1" applyBorder="1"/>
    <xf numFmtId="0" fontId="0" fillId="2" borderId="56" xfId="0" applyFill="1" applyBorder="1" applyAlignment="1">
      <alignment horizontal="right"/>
    </xf>
    <xf numFmtId="169" fontId="0" fillId="2" borderId="56" xfId="7" applyNumberFormat="1" applyFont="1" applyFill="1" applyBorder="1"/>
    <xf numFmtId="0" fontId="90" fillId="0" borderId="0" xfId="127" applyFont="1" applyFill="1" applyBorder="1" applyAlignment="1">
      <alignment horizontal="center" vertical="center" textRotation="90" wrapText="1"/>
    </xf>
    <xf numFmtId="0" fontId="10" fillId="0" borderId="0" xfId="46" applyFont="1" applyFill="1" applyBorder="1" applyAlignment="1">
      <alignment vertical="center" wrapText="1"/>
    </xf>
    <xf numFmtId="0" fontId="23" fillId="0" borderId="58" xfId="127" applyFont="1" applyBorder="1" applyAlignment="1">
      <alignment horizontal="left" vertical="top" wrapText="1"/>
    </xf>
    <xf numFmtId="0" fontId="23" fillId="0" borderId="15" xfId="127" applyFont="1" applyBorder="1" applyAlignment="1">
      <alignment vertical="top" wrapText="1"/>
    </xf>
    <xf numFmtId="0" fontId="0" fillId="0" borderId="0" xfId="73" applyFont="1" applyAlignment="1">
      <alignment wrapText="1"/>
    </xf>
    <xf numFmtId="9" fontId="10" fillId="0" borderId="0" xfId="0" applyNumberFormat="1" applyFont="1" applyProtection="1">
      <protection locked="0"/>
    </xf>
    <xf numFmtId="9" fontId="10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7" fillId="0" borderId="56" xfId="75" applyFont="1" applyFill="1" applyBorder="1" applyAlignment="1">
      <alignment horizontal="center" vertical="center"/>
    </xf>
    <xf numFmtId="0" fontId="7" fillId="0" borderId="2" xfId="75" applyFont="1" applyBorder="1" applyAlignment="1"/>
    <xf numFmtId="0" fontId="0" fillId="0" borderId="56" xfId="0" applyBorder="1" applyAlignment="1">
      <alignment horizontal="center" vertical="center"/>
    </xf>
    <xf numFmtId="0" fontId="0" fillId="0" borderId="56" xfId="0" applyBorder="1" applyAlignment="1">
      <alignment vertical="center"/>
    </xf>
    <xf numFmtId="0" fontId="0" fillId="0" borderId="56" xfId="0" applyBorder="1"/>
    <xf numFmtId="0" fontId="22" fillId="5" borderId="54" xfId="46" applyFont="1" applyFill="1" applyBorder="1" applyAlignment="1">
      <alignment vertical="center" wrapText="1"/>
    </xf>
    <xf numFmtId="169" fontId="116" fillId="5" borderId="56" xfId="76" applyNumberFormat="1" applyFont="1" applyFill="1" applyBorder="1" applyAlignment="1">
      <alignment horizontal="right" vertical="center" wrapText="1"/>
    </xf>
    <xf numFmtId="0" fontId="117" fillId="0" borderId="0" xfId="75" applyFont="1"/>
    <xf numFmtId="0" fontId="117" fillId="0" borderId="0" xfId="0" applyFont="1"/>
    <xf numFmtId="0" fontId="0" fillId="0" borderId="56" xfId="0" applyBorder="1" applyAlignment="1">
      <alignment vertical="center" wrapText="1"/>
    </xf>
    <xf numFmtId="0" fontId="0" fillId="0" borderId="56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18" fillId="0" borderId="56" xfId="0" applyFont="1" applyBorder="1" applyAlignment="1">
      <alignment horizontal="center" vertical="center"/>
    </xf>
    <xf numFmtId="0" fontId="119" fillId="54" borderId="56" xfId="0" applyFont="1" applyFill="1" applyBorder="1" applyAlignment="1">
      <alignment horizontal="center" vertical="center" wrapText="1"/>
    </xf>
    <xf numFmtId="0" fontId="0" fillId="0" borderId="54" xfId="0" applyBorder="1"/>
    <xf numFmtId="0" fontId="13" fillId="0" borderId="0" xfId="46" applyFont="1" applyFill="1" applyBorder="1" applyAlignment="1">
      <alignment horizontal="center" vertical="center" wrapText="1"/>
    </xf>
    <xf numFmtId="0" fontId="13" fillId="0" borderId="49" xfId="46" applyFont="1" applyFill="1" applyBorder="1" applyAlignment="1">
      <alignment horizontal="center" vertical="center" wrapText="1"/>
    </xf>
    <xf numFmtId="0" fontId="100" fillId="0" borderId="56" xfId="0" applyFont="1" applyFill="1" applyBorder="1" applyAlignment="1">
      <alignment vertical="center"/>
    </xf>
    <xf numFmtId="0" fontId="1" fillId="0" borderId="56" xfId="75" applyBorder="1"/>
    <xf numFmtId="0" fontId="0" fillId="0" borderId="56" xfId="0" applyFill="1" applyBorder="1" applyAlignment="1">
      <alignment vertical="center" wrapText="1"/>
    </xf>
    <xf numFmtId="0" fontId="100" fillId="0" borderId="56" xfId="0" applyFont="1" applyFill="1" applyBorder="1" applyAlignment="1">
      <alignment vertical="center" wrapText="1"/>
    </xf>
    <xf numFmtId="0" fontId="0" fillId="0" borderId="56" xfId="0" applyFill="1" applyBorder="1" applyAlignment="1">
      <alignment vertical="center"/>
    </xf>
    <xf numFmtId="0" fontId="1" fillId="6" borderId="56" xfId="75" applyFill="1" applyBorder="1"/>
    <xf numFmtId="0" fontId="13" fillId="0" borderId="49" xfId="46" applyFont="1" applyFill="1" applyBorder="1" applyAlignment="1">
      <alignment vertical="center" textRotation="90" wrapText="1"/>
    </xf>
    <xf numFmtId="0" fontId="13" fillId="0" borderId="0" xfId="46" applyFont="1" applyFill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/>
    </xf>
    <xf numFmtId="0" fontId="50" fillId="0" borderId="60" xfId="46" applyFont="1" applyFill="1" applyBorder="1" applyAlignment="1">
      <alignment horizontal="center" vertical="center"/>
    </xf>
    <xf numFmtId="0" fontId="0" fillId="0" borderId="60" xfId="0" applyBorder="1" applyAlignment="1">
      <alignment vertical="center"/>
    </xf>
    <xf numFmtId="169" fontId="116" fillId="5" borderId="60" xfId="76" applyNumberFormat="1" applyFont="1" applyFill="1" applyBorder="1" applyAlignment="1">
      <alignment horizontal="right" vertical="center" wrapText="1"/>
    </xf>
    <xf numFmtId="0" fontId="50" fillId="0" borderId="59" xfId="46" applyFont="1" applyFill="1" applyBorder="1" applyAlignment="1">
      <alignment horizontal="center" vertical="center"/>
    </xf>
    <xf numFmtId="0" fontId="0" fillId="0" borderId="59" xfId="0" applyBorder="1"/>
    <xf numFmtId="169" fontId="116" fillId="5" borderId="59" xfId="76" applyNumberFormat="1" applyFont="1" applyFill="1" applyBorder="1" applyAlignment="1">
      <alignment horizontal="right" vertical="center" wrapText="1"/>
    </xf>
    <xf numFmtId="0" fontId="7" fillId="0" borderId="60" xfId="75" applyFont="1" applyFill="1" applyBorder="1" applyAlignment="1">
      <alignment horizontal="center" vertical="center"/>
    </xf>
    <xf numFmtId="0" fontId="0" fillId="0" borderId="60" xfId="0" applyBorder="1"/>
    <xf numFmtId="0" fontId="7" fillId="0" borderId="59" xfId="75" applyFont="1" applyFill="1" applyBorder="1" applyAlignment="1">
      <alignment horizontal="center" vertic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50" fillId="0" borderId="63" xfId="46" applyFont="1" applyFill="1" applyBorder="1" applyAlignment="1">
      <alignment horizontal="center" vertical="center"/>
    </xf>
    <xf numFmtId="0" fontId="0" fillId="0" borderId="63" xfId="0" applyBorder="1"/>
    <xf numFmtId="169" fontId="116" fillId="5" borderId="63" xfId="76" applyNumberFormat="1" applyFont="1" applyFill="1" applyBorder="1" applyAlignment="1">
      <alignment horizontal="right" vertical="center" wrapText="1"/>
    </xf>
    <xf numFmtId="0" fontId="18" fillId="0" borderId="0" xfId="0" applyFont="1" applyBorder="1"/>
    <xf numFmtId="0" fontId="0" fillId="0" borderId="63" xfId="0" applyBorder="1" applyAlignment="1">
      <alignment vertical="center"/>
    </xf>
    <xf numFmtId="0" fontId="22" fillId="5" borderId="63" xfId="46" applyFont="1" applyFill="1" applyBorder="1" applyAlignment="1">
      <alignment vertical="center" wrapText="1"/>
    </xf>
    <xf numFmtId="0" fontId="0" fillId="0" borderId="49" xfId="0" applyBorder="1"/>
    <xf numFmtId="0" fontId="0" fillId="0" borderId="10" xfId="0" applyBorder="1" applyAlignment="1">
      <alignment vertical="center"/>
    </xf>
    <xf numFmtId="0" fontId="0" fillId="0" borderId="67" xfId="0" applyBorder="1"/>
    <xf numFmtId="0" fontId="0" fillId="0" borderId="68" xfId="0" applyBorder="1" applyAlignment="1">
      <alignment vertical="center" wrapText="1"/>
    </xf>
    <xf numFmtId="0" fontId="0" fillId="0" borderId="49" xfId="0" applyBorder="1" applyAlignment="1">
      <alignment vertical="center"/>
    </xf>
    <xf numFmtId="0" fontId="0" fillId="0" borderId="67" xfId="0" applyBorder="1" applyAlignment="1">
      <alignment vertical="center" wrapText="1"/>
    </xf>
    <xf numFmtId="0" fontId="0" fillId="0" borderId="69" xfId="0" applyBorder="1" applyAlignment="1">
      <alignment vertical="center"/>
    </xf>
    <xf numFmtId="0" fontId="0" fillId="0" borderId="69" xfId="0" applyBorder="1"/>
    <xf numFmtId="0" fontId="0" fillId="0" borderId="70" xfId="0" applyBorder="1" applyAlignment="1">
      <alignment vertical="center"/>
    </xf>
    <xf numFmtId="0" fontId="50" fillId="0" borderId="65" xfId="46" applyFont="1" applyFill="1" applyBorder="1" applyAlignment="1">
      <alignment horizontal="center" vertical="center"/>
    </xf>
    <xf numFmtId="0" fontId="50" fillId="0" borderId="64" xfId="46" applyFont="1" applyFill="1" applyBorder="1" applyAlignment="1">
      <alignment horizontal="center" vertical="center"/>
    </xf>
    <xf numFmtId="0" fontId="50" fillId="0" borderId="66" xfId="46" applyFont="1" applyFill="1" applyBorder="1" applyAlignment="1">
      <alignment horizontal="center" vertical="center"/>
    </xf>
    <xf numFmtId="0" fontId="22" fillId="5" borderId="12" xfId="46" applyFont="1" applyFill="1" applyBorder="1" applyAlignment="1">
      <alignment vertical="center" wrapText="1"/>
    </xf>
    <xf numFmtId="169" fontId="116" fillId="5" borderId="49" xfId="76" applyNumberFormat="1" applyFont="1" applyFill="1" applyBorder="1" applyAlignment="1">
      <alignment horizontal="right" vertical="center" wrapText="1"/>
    </xf>
    <xf numFmtId="169" fontId="116" fillId="5" borderId="72" xfId="76" applyNumberFormat="1" applyFont="1" applyFill="1" applyBorder="1" applyAlignment="1">
      <alignment horizontal="right" vertical="center" wrapText="1"/>
    </xf>
    <xf numFmtId="169" fontId="116" fillId="5" borderId="10" xfId="76" applyNumberFormat="1" applyFont="1" applyFill="1" applyBorder="1" applyAlignment="1">
      <alignment horizontal="right" vertical="center" wrapText="1"/>
    </xf>
    <xf numFmtId="0" fontId="0" fillId="0" borderId="74" xfId="0" applyBorder="1"/>
    <xf numFmtId="0" fontId="0" fillId="0" borderId="68" xfId="0" applyBorder="1"/>
    <xf numFmtId="0" fontId="0" fillId="0" borderId="72" xfId="0" applyBorder="1"/>
    <xf numFmtId="0" fontId="0" fillId="0" borderId="10" xfId="0" applyBorder="1"/>
    <xf numFmtId="0" fontId="0" fillId="0" borderId="75" xfId="0" applyBorder="1"/>
    <xf numFmtId="0" fontId="0" fillId="0" borderId="70" xfId="0" applyBorder="1"/>
    <xf numFmtId="0" fontId="0" fillId="0" borderId="76" xfId="0" applyBorder="1"/>
    <xf numFmtId="0" fontId="0" fillId="0" borderId="49" xfId="0" applyBorder="1" applyAlignment="1">
      <alignment vertical="center" wrapText="1"/>
    </xf>
    <xf numFmtId="0" fontId="0" fillId="0" borderId="12" xfId="0" applyBorder="1"/>
    <xf numFmtId="0" fontId="119" fillId="54" borderId="49" xfId="0" applyFont="1" applyFill="1" applyBorder="1" applyAlignment="1">
      <alignment horizontal="center" vertical="center" wrapText="1"/>
    </xf>
    <xf numFmtId="0" fontId="0" fillId="0" borderId="67" xfId="0" applyBorder="1" applyAlignment="1">
      <alignment vertical="center"/>
    </xf>
    <xf numFmtId="0" fontId="119" fillId="54" borderId="67" xfId="0" applyFont="1" applyFill="1" applyBorder="1" applyAlignment="1">
      <alignment horizontal="center" vertical="center" wrapText="1"/>
    </xf>
    <xf numFmtId="0" fontId="0" fillId="0" borderId="49" xfId="0" applyFill="1" applyBorder="1" applyAlignment="1">
      <alignment vertical="center" wrapText="1"/>
    </xf>
    <xf numFmtId="0" fontId="0" fillId="0" borderId="49" xfId="0" applyFill="1" applyBorder="1" applyAlignment="1">
      <alignment vertical="center"/>
    </xf>
    <xf numFmtId="0" fontId="0" fillId="0" borderId="76" xfId="0" applyFill="1" applyBorder="1" applyAlignment="1">
      <alignment vertical="center"/>
    </xf>
    <xf numFmtId="0" fontId="0" fillId="0" borderId="76" xfId="0" applyFill="1" applyBorder="1" applyAlignment="1">
      <alignment vertical="center" wrapText="1"/>
    </xf>
    <xf numFmtId="0" fontId="0" fillId="0" borderId="76" xfId="0" applyBorder="1" applyAlignment="1">
      <alignment vertical="center"/>
    </xf>
    <xf numFmtId="0" fontId="100" fillId="0" borderId="67" xfId="0" applyFont="1" applyFill="1" applyBorder="1" applyAlignment="1">
      <alignment vertical="center"/>
    </xf>
    <xf numFmtId="0" fontId="1" fillId="0" borderId="67" xfId="75" applyBorder="1"/>
    <xf numFmtId="0" fontId="100" fillId="0" borderId="76" xfId="0" applyFont="1" applyFill="1" applyBorder="1" applyAlignment="1">
      <alignment vertical="center"/>
    </xf>
    <xf numFmtId="0" fontId="1" fillId="0" borderId="76" xfId="75" applyBorder="1"/>
    <xf numFmtId="0" fontId="0" fillId="0" borderId="69" xfId="0" applyBorder="1" applyAlignment="1">
      <alignment vertical="center" wrapText="1"/>
    </xf>
    <xf numFmtId="0" fontId="100" fillId="0" borderId="69" xfId="0" applyFont="1" applyFill="1" applyBorder="1" applyAlignment="1">
      <alignment vertical="center" wrapText="1"/>
    </xf>
    <xf numFmtId="0" fontId="1" fillId="0" borderId="69" xfId="75" applyBorder="1"/>
    <xf numFmtId="0" fontId="0" fillId="0" borderId="76" xfId="0" applyBorder="1" applyAlignment="1">
      <alignment vertical="center" wrapText="1"/>
    </xf>
    <xf numFmtId="0" fontId="50" fillId="0" borderId="65" xfId="46" applyFont="1" applyFill="1" applyBorder="1" applyAlignment="1">
      <alignment horizontal="center" vertical="center" wrapText="1"/>
    </xf>
    <xf numFmtId="0" fontId="1" fillId="0" borderId="1" xfId="75" applyBorder="1"/>
    <xf numFmtId="0" fontId="10" fillId="0" borderId="63" xfId="46" applyFont="1" applyFill="1" applyBorder="1" applyAlignment="1">
      <alignment horizontal="center" vertical="center" wrapText="1"/>
    </xf>
    <xf numFmtId="0" fontId="23" fillId="0" borderId="63" xfId="75" applyFont="1" applyFill="1" applyBorder="1" applyAlignment="1">
      <alignment horizontal="center" vertical="top" wrapText="1"/>
    </xf>
    <xf numFmtId="0" fontId="50" fillId="0" borderId="63" xfId="46" applyFont="1" applyFill="1" applyBorder="1" applyAlignment="1">
      <alignment horizontal="center" vertical="center" wrapText="1"/>
    </xf>
    <xf numFmtId="41" fontId="14" fillId="0" borderId="63" xfId="75" applyNumberFormat="1" applyFont="1" applyFill="1" applyBorder="1" applyAlignment="1">
      <alignment vertical="center" wrapText="1"/>
    </xf>
    <xf numFmtId="0" fontId="15" fillId="0" borderId="63" xfId="46" applyFont="1" applyFill="1" applyBorder="1" applyAlignment="1">
      <alignment horizontal="center" vertical="center" wrapText="1"/>
    </xf>
    <xf numFmtId="0" fontId="13" fillId="0" borderId="63" xfId="46" applyFont="1" applyFill="1" applyBorder="1" applyAlignment="1">
      <alignment horizontal="center" vertical="center" wrapText="1"/>
    </xf>
    <xf numFmtId="0" fontId="13" fillId="0" borderId="63" xfId="46" applyFont="1" applyFill="1" applyBorder="1" applyAlignment="1">
      <alignment horizontal="left" vertical="center" wrapText="1" indent="2"/>
    </xf>
    <xf numFmtId="0" fontId="10" fillId="0" borderId="63" xfId="46" applyFont="1" applyFill="1" applyBorder="1" applyAlignment="1">
      <alignment horizontal="center" vertical="top" wrapText="1"/>
    </xf>
    <xf numFmtId="0" fontId="50" fillId="6" borderId="78" xfId="46" applyFont="1" applyFill="1" applyBorder="1" applyAlignment="1">
      <alignment vertical="center" wrapText="1"/>
    </xf>
    <xf numFmtId="0" fontId="50" fillId="6" borderId="78" xfId="46" applyFont="1" applyFill="1" applyBorder="1" applyAlignment="1">
      <alignment horizontal="center" vertical="center" wrapText="1"/>
    </xf>
    <xf numFmtId="0" fontId="50" fillId="0" borderId="49" xfId="46" applyFont="1" applyFill="1" applyBorder="1" applyAlignment="1">
      <alignment horizontal="center" vertical="center" wrapText="1"/>
    </xf>
    <xf numFmtId="0" fontId="50" fillId="0" borderId="49" xfId="46" applyFont="1" applyFill="1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50" fillId="0" borderId="63" xfId="46" applyFont="1" applyFill="1" applyBorder="1" applyAlignment="1">
      <alignment vertical="center" wrapText="1"/>
    </xf>
    <xf numFmtId="0" fontId="12" fillId="5" borderId="63" xfId="46" applyFont="1" applyFill="1" applyBorder="1" applyAlignment="1">
      <alignment vertical="center" wrapText="1"/>
    </xf>
    <xf numFmtId="169" fontId="121" fillId="5" borderId="63" xfId="76" applyNumberFormat="1" applyFont="1" applyFill="1" applyBorder="1" applyAlignment="1">
      <alignment horizontal="right" vertical="center" wrapText="1"/>
    </xf>
    <xf numFmtId="0" fontId="122" fillId="0" borderId="0" xfId="0" applyFont="1"/>
    <xf numFmtId="0" fontId="0" fillId="0" borderId="63" xfId="0" applyFill="1" applyBorder="1" applyAlignment="1">
      <alignment vertical="center" wrapText="1"/>
    </xf>
    <xf numFmtId="169" fontId="34" fillId="0" borderId="0" xfId="76" applyNumberFormat="1" applyFont="1" applyFill="1" applyBorder="1" applyAlignment="1">
      <alignment horizontal="right" vertical="center" wrapText="1"/>
    </xf>
    <xf numFmtId="0" fontId="11" fillId="0" borderId="0" xfId="73" applyFont="1" applyBorder="1" applyAlignment="1">
      <alignment vertical="center"/>
    </xf>
    <xf numFmtId="0" fontId="12" fillId="0" borderId="62" xfId="46" applyFont="1" applyFill="1" applyBorder="1" applyAlignment="1">
      <alignment horizontal="center" vertical="center"/>
    </xf>
    <xf numFmtId="0" fontId="12" fillId="0" borderId="60" xfId="46" applyFont="1" applyFill="1" applyBorder="1" applyAlignment="1">
      <alignment horizontal="center" vertical="center"/>
    </xf>
    <xf numFmtId="0" fontId="50" fillId="0" borderId="60" xfId="46" applyFont="1" applyFill="1" applyBorder="1" applyAlignment="1">
      <alignment horizontal="center" vertical="center" wrapText="1"/>
    </xf>
    <xf numFmtId="0" fontId="50" fillId="6" borderId="79" xfId="46" applyFont="1" applyFill="1" applyBorder="1" applyAlignment="1">
      <alignment horizontal="center" vertical="center" wrapText="1"/>
    </xf>
    <xf numFmtId="0" fontId="50" fillId="6" borderId="69" xfId="46" applyFont="1" applyFill="1" applyBorder="1" applyAlignment="1">
      <alignment horizontal="center" vertical="center" wrapText="1"/>
    </xf>
    <xf numFmtId="0" fontId="50" fillId="6" borderId="80" xfId="46" applyFont="1" applyFill="1" applyBorder="1" applyAlignment="1">
      <alignment horizontal="center" vertical="center" wrapText="1"/>
    </xf>
    <xf numFmtId="0" fontId="50" fillId="0" borderId="62" xfId="46" applyFont="1" applyFill="1" applyBorder="1" applyAlignment="1">
      <alignment horizontal="center" vertical="center" wrapText="1"/>
    </xf>
    <xf numFmtId="0" fontId="50" fillId="0" borderId="62" xfId="46" applyFont="1" applyFill="1" applyBorder="1" applyAlignment="1">
      <alignment horizontal="center" vertical="center"/>
    </xf>
    <xf numFmtId="0" fontId="50" fillId="0" borderId="16" xfId="46" applyFont="1" applyFill="1" applyBorder="1" applyAlignment="1">
      <alignment horizontal="center" vertical="center"/>
    </xf>
    <xf numFmtId="0" fontId="50" fillId="0" borderId="76" xfId="46" applyFont="1" applyFill="1" applyBorder="1" applyAlignment="1">
      <alignment horizontal="center" vertical="center" wrapText="1"/>
    </xf>
    <xf numFmtId="0" fontId="50" fillId="0" borderId="76" xfId="46" applyFont="1" applyFill="1" applyBorder="1" applyAlignment="1">
      <alignment vertical="center" wrapText="1"/>
    </xf>
    <xf numFmtId="0" fontId="50" fillId="0" borderId="69" xfId="46" applyFont="1" applyFill="1" applyBorder="1" applyAlignment="1">
      <alignment horizontal="center" vertical="center" wrapText="1"/>
    </xf>
    <xf numFmtId="0" fontId="50" fillId="0" borderId="69" xfId="46" applyFont="1" applyFill="1" applyBorder="1" applyAlignment="1">
      <alignment vertical="center" wrapText="1"/>
    </xf>
    <xf numFmtId="0" fontId="50" fillId="0" borderId="67" xfId="46" applyFont="1" applyFill="1" applyBorder="1" applyAlignment="1">
      <alignment horizontal="center" vertical="center" wrapText="1"/>
    </xf>
    <xf numFmtId="0" fontId="50" fillId="0" borderId="67" xfId="46" applyFont="1" applyFill="1" applyBorder="1" applyAlignment="1">
      <alignment vertical="center" wrapText="1"/>
    </xf>
    <xf numFmtId="0" fontId="0" fillId="0" borderId="69" xfId="0" applyFill="1" applyBorder="1" applyAlignment="1">
      <alignment vertical="center" wrapText="1"/>
    </xf>
    <xf numFmtId="0" fontId="22" fillId="0" borderId="0" xfId="46" applyFont="1" applyFill="1" applyBorder="1" applyAlignment="1">
      <alignment vertical="center" wrapText="1"/>
    </xf>
    <xf numFmtId="169" fontId="116" fillId="0" borderId="0" xfId="76" applyNumberFormat="1" applyFont="1" applyFill="1" applyBorder="1" applyAlignment="1">
      <alignment horizontal="right" vertical="center" wrapText="1"/>
    </xf>
    <xf numFmtId="0" fontId="13" fillId="0" borderId="60" xfId="46" applyFont="1" applyFill="1" applyBorder="1" applyAlignment="1">
      <alignment horizontal="center" vertical="center" wrapText="1"/>
    </xf>
    <xf numFmtId="0" fontId="10" fillId="0" borderId="61" xfId="46" applyFont="1" applyFill="1" applyBorder="1" applyAlignment="1">
      <alignment horizontal="center" vertical="center" wrapText="1"/>
    </xf>
    <xf numFmtId="0" fontId="50" fillId="6" borderId="81" xfId="46" applyFont="1" applyFill="1" applyBorder="1" applyAlignment="1">
      <alignment horizontal="center" vertical="center" wrapText="1"/>
    </xf>
    <xf numFmtId="0" fontId="0" fillId="0" borderId="63" xfId="75" applyFont="1" applyBorder="1" applyAlignment="1">
      <alignment horizontal="right"/>
    </xf>
    <xf numFmtId="0" fontId="1" fillId="0" borderId="61" xfId="75" applyBorder="1"/>
    <xf numFmtId="0" fontId="0" fillId="0" borderId="60" xfId="75" applyFont="1" applyBorder="1" applyAlignment="1">
      <alignment horizontal="right"/>
    </xf>
    <xf numFmtId="0" fontId="1" fillId="0" borderId="63" xfId="75" applyBorder="1"/>
    <xf numFmtId="0" fontId="22" fillId="5" borderId="61" xfId="46" applyFont="1" applyFill="1" applyBorder="1" applyAlignment="1">
      <alignment vertical="center" wrapText="1"/>
    </xf>
    <xf numFmtId="169" fontId="34" fillId="5" borderId="12" xfId="76" applyNumberFormat="1" applyFont="1" applyFill="1" applyBorder="1" applyAlignment="1">
      <alignment horizontal="right" vertical="center" wrapText="1"/>
    </xf>
    <xf numFmtId="0" fontId="7" fillId="0" borderId="0" xfId="0" applyFont="1"/>
    <xf numFmtId="169" fontId="34" fillId="5" borderId="63" xfId="76" applyNumberFormat="1" applyFont="1" applyFill="1" applyBorder="1" applyAlignment="1">
      <alignment horizontal="right" vertical="center" wrapText="1"/>
    </xf>
    <xf numFmtId="169" fontId="34" fillId="5" borderId="61" xfId="76" applyNumberFormat="1" applyFont="1" applyFill="1" applyBorder="1" applyAlignment="1">
      <alignment horizontal="right" vertical="center" wrapText="1"/>
    </xf>
    <xf numFmtId="169" fontId="34" fillId="5" borderId="60" xfId="76" applyNumberFormat="1" applyFont="1" applyFill="1" applyBorder="1" applyAlignment="1">
      <alignment horizontal="right" vertical="center" wrapText="1"/>
    </xf>
    <xf numFmtId="169" fontId="18" fillId="0" borderId="0" xfId="0" applyNumberFormat="1" applyFont="1" applyFill="1" applyBorder="1"/>
    <xf numFmtId="0" fontId="13" fillId="0" borderId="61" xfId="46" applyFont="1" applyFill="1" applyBorder="1" applyAlignment="1">
      <alignment horizontal="center" vertical="center" wrapText="1"/>
    </xf>
    <xf numFmtId="0" fontId="120" fillId="6" borderId="78" xfId="46" applyFont="1" applyFill="1" applyBorder="1" applyAlignment="1">
      <alignment horizontal="center" vertical="center" textRotation="90" wrapText="1"/>
    </xf>
    <xf numFmtId="0" fontId="120" fillId="6" borderId="81" xfId="46" applyFont="1" applyFill="1" applyBorder="1" applyAlignment="1">
      <alignment horizontal="center" vertical="center" textRotation="90" wrapText="1"/>
    </xf>
    <xf numFmtId="0" fontId="50" fillId="6" borderId="82" xfId="46" applyFont="1" applyFill="1" applyBorder="1" applyAlignment="1">
      <alignment horizontal="center" vertical="center" wrapText="1"/>
    </xf>
    <xf numFmtId="0" fontId="50" fillId="6" borderId="83" xfId="46" applyFont="1" applyFill="1" applyBorder="1" applyAlignment="1">
      <alignment horizontal="center" vertical="center" wrapText="1"/>
    </xf>
    <xf numFmtId="0" fontId="12" fillId="0" borderId="12" xfId="46" applyFont="1" applyFill="1" applyBorder="1" applyAlignment="1">
      <alignment horizontal="center" vertical="center"/>
    </xf>
    <xf numFmtId="0" fontId="12" fillId="0" borderId="2" xfId="46" applyFont="1" applyFill="1" applyBorder="1" applyAlignment="1">
      <alignment horizontal="center" vertical="center"/>
    </xf>
    <xf numFmtId="0" fontId="13" fillId="0" borderId="78" xfId="46" applyFont="1" applyFill="1" applyBorder="1" applyAlignment="1">
      <alignment horizontal="center" vertical="center" wrapText="1"/>
    </xf>
    <xf numFmtId="0" fontId="10" fillId="0" borderId="78" xfId="46" applyFont="1" applyFill="1" applyBorder="1" applyAlignment="1">
      <alignment horizontal="center" vertical="center" wrapText="1"/>
    </xf>
    <xf numFmtId="0" fontId="13" fillId="0" borderId="2" xfId="46" applyFont="1" applyFill="1" applyBorder="1" applyAlignment="1">
      <alignment vertical="center" wrapText="1"/>
    </xf>
    <xf numFmtId="0" fontId="90" fillId="0" borderId="63" xfId="127" applyFont="1" applyFill="1" applyBorder="1" applyAlignment="1">
      <alignment horizontal="center" vertical="center" textRotation="90" wrapText="1"/>
    </xf>
    <xf numFmtId="0" fontId="13" fillId="0" borderId="63" xfId="46" applyFont="1" applyFill="1" applyBorder="1" applyAlignment="1">
      <alignment vertical="center" wrapText="1"/>
    </xf>
    <xf numFmtId="0" fontId="12" fillId="0" borderId="0" xfId="46" applyFont="1" applyFill="1" applyBorder="1" applyAlignment="1">
      <alignment horizontal="center" vertical="center"/>
    </xf>
    <xf numFmtId="0" fontId="10" fillId="0" borderId="0" xfId="46" applyFont="1" applyFill="1" applyBorder="1" applyAlignment="1">
      <alignment horizontal="center" vertical="center" wrapText="1"/>
    </xf>
    <xf numFmtId="0" fontId="0" fillId="0" borderId="0" xfId="75" applyFont="1" applyFill="1" applyBorder="1" applyAlignment="1">
      <alignment horizontal="right"/>
    </xf>
    <xf numFmtId="0" fontId="0" fillId="0" borderId="49" xfId="75" applyFont="1" applyBorder="1" applyAlignment="1">
      <alignment horizontal="right"/>
    </xf>
    <xf numFmtId="0" fontId="1" fillId="0" borderId="49" xfId="75" applyBorder="1"/>
    <xf numFmtId="0" fontId="50" fillId="6" borderId="89" xfId="46" applyFont="1" applyFill="1" applyBorder="1" applyAlignment="1">
      <alignment horizontal="center" vertical="center" wrapText="1"/>
    </xf>
    <xf numFmtId="0" fontId="50" fillId="6" borderId="67" xfId="46" applyFont="1" applyFill="1" applyBorder="1" applyAlignment="1">
      <alignment horizontal="center" vertical="center" wrapText="1"/>
    </xf>
    <xf numFmtId="0" fontId="50" fillId="6" borderId="87" xfId="46" applyFont="1" applyFill="1" applyBorder="1" applyAlignment="1">
      <alignment horizontal="center" vertical="center" wrapText="1"/>
    </xf>
    <xf numFmtId="0" fontId="50" fillId="6" borderId="88" xfId="46" applyFont="1" applyFill="1" applyBorder="1" applyAlignment="1">
      <alignment horizontal="center" vertical="center" wrapText="1"/>
    </xf>
    <xf numFmtId="0" fontId="50" fillId="6" borderId="67" xfId="46" applyFont="1" applyFill="1" applyBorder="1" applyAlignment="1">
      <alignment vertical="center" wrapText="1"/>
    </xf>
    <xf numFmtId="0" fontId="50" fillId="6" borderId="69" xfId="46" applyFont="1" applyFill="1" applyBorder="1" applyAlignment="1">
      <alignment vertical="center" wrapText="1"/>
    </xf>
    <xf numFmtId="0" fontId="50" fillId="6" borderId="80" xfId="46" applyFont="1" applyFill="1" applyBorder="1" applyAlignment="1">
      <alignment vertical="center" wrapText="1"/>
    </xf>
    <xf numFmtId="169" fontId="121" fillId="5" borderId="61" xfId="76" applyNumberFormat="1" applyFont="1" applyFill="1" applyBorder="1" applyAlignment="1">
      <alignment horizontal="right" vertical="center" wrapText="1"/>
    </xf>
    <xf numFmtId="169" fontId="121" fillId="5" borderId="60" xfId="76" applyNumberFormat="1" applyFont="1" applyFill="1" applyBorder="1" applyAlignment="1">
      <alignment horizontal="right" vertical="center" wrapText="1"/>
    </xf>
    <xf numFmtId="0" fontId="1" fillId="0" borderId="71" xfId="75" applyBorder="1"/>
    <xf numFmtId="0" fontId="0" fillId="0" borderId="66" xfId="75" applyFont="1" applyBorder="1" applyAlignment="1">
      <alignment horizontal="right"/>
    </xf>
    <xf numFmtId="0" fontId="1" fillId="0" borderId="15" xfId="75" applyBorder="1"/>
    <xf numFmtId="0" fontId="0" fillId="0" borderId="1" xfId="75" applyFont="1" applyBorder="1" applyAlignment="1">
      <alignment horizontal="right"/>
    </xf>
    <xf numFmtId="0" fontId="18" fillId="0" borderId="0" xfId="0" applyFont="1" applyFill="1" applyBorder="1"/>
    <xf numFmtId="0" fontId="0" fillId="0" borderId="0" xfId="75" applyFont="1" applyFill="1" applyBorder="1"/>
    <xf numFmtId="0" fontId="17" fillId="0" borderId="0" xfId="75" applyFont="1" applyFill="1" applyBorder="1" applyAlignment="1">
      <alignment horizontal="center" vertical="center"/>
    </xf>
    <xf numFmtId="0" fontId="90" fillId="0" borderId="0" xfId="127" applyFont="1" applyFill="1" applyBorder="1" applyAlignment="1">
      <alignment vertical="center" textRotation="90" wrapText="1"/>
    </xf>
    <xf numFmtId="37" fontId="18" fillId="0" borderId="0" xfId="80" applyNumberFormat="1" applyFont="1" applyFill="1" applyBorder="1"/>
    <xf numFmtId="9" fontId="18" fillId="0" borderId="0" xfId="111" applyFont="1" applyFill="1" applyBorder="1"/>
    <xf numFmtId="0" fontId="7" fillId="0" borderId="0" xfId="0" applyFont="1" applyFill="1" applyBorder="1"/>
    <xf numFmtId="0" fontId="123" fillId="0" borderId="0" xfId="127" applyFont="1" applyFill="1" applyBorder="1" applyAlignment="1">
      <alignment vertical="center" textRotation="90" wrapText="1"/>
    </xf>
    <xf numFmtId="0" fontId="12" fillId="0" borderId="0" xfId="46" applyFont="1" applyFill="1" applyBorder="1" applyAlignment="1">
      <alignment vertical="center" wrapText="1"/>
    </xf>
    <xf numFmtId="169" fontId="121" fillId="0" borderId="0" xfId="76" applyNumberFormat="1" applyFont="1" applyFill="1" applyBorder="1" applyAlignment="1">
      <alignment horizontal="right" vertical="center" wrapText="1"/>
    </xf>
    <xf numFmtId="169" fontId="122" fillId="0" borderId="0" xfId="0" applyNumberFormat="1" applyFont="1" applyFill="1" applyBorder="1"/>
    <xf numFmtId="37" fontId="122" fillId="0" borderId="0" xfId="80" applyNumberFormat="1" applyFont="1" applyFill="1" applyBorder="1"/>
    <xf numFmtId="9" fontId="122" fillId="0" borderId="0" xfId="111" applyFont="1" applyFill="1" applyBorder="1"/>
    <xf numFmtId="0" fontId="1" fillId="5" borderId="4" xfId="127" applyFont="1" applyFill="1" applyBorder="1" applyAlignment="1">
      <alignment horizontal="right" vertical="center" wrapText="1"/>
    </xf>
    <xf numFmtId="3" fontId="124" fillId="3" borderId="63" xfId="127" applyNumberFormat="1" applyFont="1" applyFill="1" applyBorder="1" applyAlignment="1">
      <alignment horizontal="right" vertical="center" wrapText="1"/>
    </xf>
    <xf numFmtId="3" fontId="1" fillId="0" borderId="4" xfId="127" applyNumberFormat="1" applyFont="1" applyFill="1" applyBorder="1" applyAlignment="1">
      <alignment horizontal="right" vertical="center" wrapText="1"/>
    </xf>
    <xf numFmtId="0" fontId="7" fillId="0" borderId="61" xfId="75" applyFont="1" applyFill="1" applyBorder="1" applyAlignment="1">
      <alignment vertical="center"/>
    </xf>
    <xf numFmtId="0" fontId="7" fillId="0" borderId="62" xfId="75" applyFont="1" applyFill="1" applyBorder="1" applyAlignment="1">
      <alignment vertical="center"/>
    </xf>
    <xf numFmtId="0" fontId="23" fillId="0" borderId="63" xfId="0" applyFont="1" applyBorder="1" applyAlignment="1">
      <alignment horizontal="center"/>
    </xf>
    <xf numFmtId="0" fontId="13" fillId="0" borderId="63" xfId="46" applyFont="1" applyFill="1" applyBorder="1" applyAlignment="1">
      <alignment horizontal="center" vertical="top" wrapText="1"/>
    </xf>
    <xf numFmtId="0" fontId="18" fillId="0" borderId="63" xfId="0" applyFont="1" applyBorder="1" applyAlignment="1">
      <alignment horizontal="center"/>
    </xf>
    <xf numFmtId="0" fontId="50" fillId="0" borderId="63" xfId="46" applyFont="1" applyFill="1" applyBorder="1" applyAlignment="1">
      <alignment horizontal="right"/>
    </xf>
    <xf numFmtId="0" fontId="26" fillId="0" borderId="0" xfId="0" applyFont="1" applyBorder="1" applyAlignment="1">
      <alignment horizontal="left" vertical="top" wrapText="1"/>
    </xf>
    <xf numFmtId="0" fontId="19" fillId="0" borderId="63" xfId="75" applyFont="1" applyFill="1" applyBorder="1" applyAlignment="1">
      <alignment horizontal="left" vertical="center" wrapText="1" indent="1"/>
    </xf>
    <xf numFmtId="168" fontId="91" fillId="0" borderId="0" xfId="117" applyNumberFormat="1" applyFont="1" applyFill="1" applyBorder="1" applyAlignment="1">
      <alignment vertical="center" wrapText="1"/>
    </xf>
    <xf numFmtId="168" fontId="91" fillId="0" borderId="63" xfId="117" applyNumberFormat="1" applyFont="1" applyFill="1" applyBorder="1" applyAlignment="1">
      <alignment vertical="center" wrapText="1"/>
    </xf>
    <xf numFmtId="0" fontId="50" fillId="0" borderId="15" xfId="46" applyFont="1" applyFill="1" applyBorder="1" applyAlignment="1">
      <alignment horizontal="center" vertical="center" textRotation="90" wrapText="1"/>
    </xf>
    <xf numFmtId="0" fontId="7" fillId="0" borderId="0" xfId="75" applyFont="1" applyFill="1" applyBorder="1" applyAlignment="1">
      <alignment vertical="center" wrapText="1"/>
    </xf>
    <xf numFmtId="41" fontId="10" fillId="0" borderId="60" xfId="0" applyNumberFormat="1" applyFont="1" applyFill="1" applyBorder="1" applyAlignment="1">
      <alignment vertical="top"/>
    </xf>
    <xf numFmtId="0" fontId="7" fillId="0" borderId="0" xfId="75" applyFont="1"/>
    <xf numFmtId="169" fontId="12" fillId="5" borderId="56" xfId="7" applyNumberFormat="1" applyFont="1" applyFill="1" applyBorder="1" applyAlignment="1">
      <alignment horizontal="right" vertical="center" wrapText="1"/>
    </xf>
    <xf numFmtId="169" fontId="12" fillId="5" borderId="4" xfId="7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73" applyFont="1" applyBorder="1" applyAlignment="1">
      <alignment horizontal="right" vertical="center"/>
    </xf>
    <xf numFmtId="0" fontId="125" fillId="0" borderId="0" xfId="73" applyFont="1"/>
    <xf numFmtId="0" fontId="31" fillId="0" borderId="0" xfId="0" applyFont="1" applyAlignment="1">
      <alignment vertical="center"/>
    </xf>
    <xf numFmtId="0" fontId="126" fillId="0" borderId="0" xfId="6" applyFont="1" applyFill="1" applyBorder="1" applyAlignment="1">
      <alignment horizontal="left" vertical="center"/>
    </xf>
    <xf numFmtId="169" fontId="14" fillId="0" borderId="0" xfId="6" applyNumberFormat="1" applyFont="1" applyFill="1" applyBorder="1" applyAlignment="1">
      <alignment horizontal="left" vertical="center"/>
    </xf>
    <xf numFmtId="0" fontId="1" fillId="0" borderId="0" xfId="73" applyFont="1" applyFill="1"/>
    <xf numFmtId="0" fontId="1" fillId="0" borderId="0" xfId="73" applyFill="1"/>
    <xf numFmtId="9" fontId="45" fillId="56" borderId="48" xfId="14" applyFont="1" applyFill="1" applyBorder="1" applyAlignment="1" applyProtection="1">
      <alignment horizontal="right" vertical="center" wrapText="1"/>
      <protection hidden="1"/>
    </xf>
    <xf numFmtId="167" fontId="13" fillId="56" borderId="48" xfId="0" applyNumberFormat="1" applyFont="1" applyFill="1" applyBorder="1" applyAlignment="1" applyProtection="1">
      <alignment horizontal="right" vertical="center" wrapText="1"/>
      <protection locked="0" hidden="1"/>
    </xf>
    <xf numFmtId="4" fontId="99" fillId="56" borderId="48" xfId="76" applyNumberFormat="1" applyFont="1" applyFill="1" applyBorder="1" applyAlignment="1" applyProtection="1">
      <alignment horizontal="right" vertical="center" wrapText="1"/>
      <protection locked="0" hidden="1"/>
    </xf>
    <xf numFmtId="9" fontId="15" fillId="56" borderId="48" xfId="0" applyNumberFormat="1" applyFont="1" applyFill="1" applyBorder="1" applyAlignment="1" applyProtection="1">
      <alignment horizontal="right" vertical="center" wrapText="1"/>
      <protection locked="0"/>
    </xf>
    <xf numFmtId="168" fontId="91" fillId="0" borderId="0" xfId="117" applyNumberFormat="1" applyFont="1" applyFill="1" applyBorder="1" applyAlignment="1">
      <alignment horizontal="center" vertical="center" wrapText="1"/>
    </xf>
    <xf numFmtId="0" fontId="38" fillId="0" borderId="0" xfId="59" applyFont="1" applyFill="1" applyAlignment="1">
      <alignment horizontal="center"/>
    </xf>
    <xf numFmtId="0" fontId="93" fillId="0" borderId="63" xfId="59" applyFont="1" applyBorder="1" applyAlignment="1">
      <alignment horizontal="left" vertical="center" wrapText="1"/>
    </xf>
    <xf numFmtId="0" fontId="93" fillId="0" borderId="63" xfId="59" applyFont="1" applyBorder="1"/>
    <xf numFmtId="0" fontId="26" fillId="0" borderId="63" xfId="59" applyFont="1" applyBorder="1"/>
    <xf numFmtId="0" fontId="36" fillId="0" borderId="63" xfId="59" applyBorder="1" applyAlignment="1">
      <alignment horizontal="left"/>
    </xf>
    <xf numFmtId="0" fontId="115" fillId="0" borderId="63" xfId="283" applyFont="1" applyBorder="1" applyAlignment="1" applyProtection="1"/>
    <xf numFmtId="0" fontId="38" fillId="0" borderId="63" xfId="59" applyFont="1" applyFill="1" applyBorder="1" applyAlignment="1">
      <alignment horizontal="center" vertical="center" wrapText="1"/>
    </xf>
    <xf numFmtId="0" fontId="48" fillId="0" borderId="0" xfId="1" applyFont="1" applyAlignment="1" applyProtection="1">
      <alignment horizontal="center"/>
      <protection hidden="1"/>
    </xf>
    <xf numFmtId="0" fontId="35" fillId="0" borderId="0" xfId="79" applyFont="1" applyBorder="1" applyAlignment="1">
      <alignment vertical="center"/>
    </xf>
    <xf numFmtId="0" fontId="30" fillId="0" borderId="0" xfId="46"/>
    <xf numFmtId="0" fontId="129" fillId="0" borderId="0" xfId="46" applyFont="1" applyAlignment="1">
      <alignment horizontal="left"/>
    </xf>
    <xf numFmtId="0" fontId="15" fillId="0" borderId="0" xfId="46" applyFont="1" applyAlignment="1">
      <alignment horizontal="left" vertical="center" indent="1"/>
    </xf>
    <xf numFmtId="0" fontId="130" fillId="0" borderId="0" xfId="46" applyFont="1" applyAlignment="1">
      <alignment horizontal="left" vertical="center" indent="1"/>
    </xf>
    <xf numFmtId="0" fontId="26" fillId="0" borderId="63" xfId="0" applyFont="1" applyBorder="1" applyAlignment="1">
      <alignment horizontal="center"/>
    </xf>
    <xf numFmtId="0" fontId="12" fillId="0" borderId="63" xfId="13" applyFont="1" applyFill="1" applyBorder="1" applyAlignment="1">
      <alignment vertical="center"/>
    </xf>
    <xf numFmtId="173" fontId="34" fillId="0" borderId="63" xfId="80" applyNumberFormat="1" applyFont="1" applyBorder="1" applyAlignment="1">
      <alignment horizontal="right"/>
    </xf>
    <xf numFmtId="173" fontId="34" fillId="0" borderId="63" xfId="80" applyNumberFormat="1" applyFont="1" applyBorder="1" applyAlignment="1">
      <alignment horizontal="right" vertical="center"/>
    </xf>
    <xf numFmtId="0" fontId="126" fillId="0" borderId="0" xfId="6" applyFont="1" applyFill="1" applyBorder="1" applyAlignment="1">
      <alignment horizontal="right" vertical="center"/>
    </xf>
    <xf numFmtId="0" fontId="23" fillId="0" borderId="0" xfId="75" applyFont="1" applyFill="1" applyBorder="1" applyAlignment="1">
      <alignment horizontal="left" vertical="center" indent="1"/>
    </xf>
    <xf numFmtId="0" fontId="13" fillId="0" borderId="0" xfId="76" applyNumberFormat="1" applyFont="1" applyFill="1" applyBorder="1" applyAlignment="1">
      <alignment horizontal="center" vertical="center" wrapText="1"/>
    </xf>
    <xf numFmtId="0" fontId="23" fillId="0" borderId="0" xfId="75" applyFont="1" applyFill="1" applyBorder="1" applyAlignment="1">
      <alignment vertical="center"/>
    </xf>
    <xf numFmtId="0" fontId="38" fillId="0" borderId="0" xfId="59" applyFont="1" applyBorder="1" applyAlignment="1">
      <alignment horizontal="center"/>
    </xf>
    <xf numFmtId="0" fontId="38" fillId="0" borderId="0" xfId="59" applyFont="1" applyFill="1" applyBorder="1" applyAlignment="1">
      <alignment horizontal="center"/>
    </xf>
    <xf numFmtId="9" fontId="45" fillId="57" borderId="48" xfId="14" applyFont="1" applyFill="1" applyBorder="1" applyAlignment="1" applyProtection="1">
      <alignment horizontal="right" vertical="center" wrapText="1"/>
      <protection hidden="1"/>
    </xf>
    <xf numFmtId="167" fontId="13" fillId="57" borderId="48" xfId="0" applyNumberFormat="1" applyFont="1" applyFill="1" applyBorder="1" applyAlignment="1" applyProtection="1">
      <alignment horizontal="right" vertical="center" wrapText="1"/>
      <protection locked="0" hidden="1"/>
    </xf>
    <xf numFmtId="4" fontId="99" fillId="57" borderId="48" xfId="76" applyNumberFormat="1" applyFont="1" applyFill="1" applyBorder="1" applyAlignment="1" applyProtection="1">
      <alignment horizontal="right" vertical="center" wrapText="1"/>
      <protection locked="0" hidden="1"/>
    </xf>
    <xf numFmtId="9" fontId="15" fillId="57" borderId="48" xfId="0" applyNumberFormat="1" applyFont="1" applyFill="1" applyBorder="1" applyAlignment="1" applyProtection="1">
      <alignment horizontal="right" vertical="center" wrapText="1"/>
      <protection locked="0"/>
    </xf>
    <xf numFmtId="0" fontId="50" fillId="0" borderId="61" xfId="46" applyFont="1" applyFill="1" applyBorder="1" applyAlignment="1">
      <alignment horizontal="center" vertical="center"/>
    </xf>
    <xf numFmtId="0" fontId="50" fillId="6" borderId="90" xfId="46" applyFont="1" applyFill="1" applyBorder="1" applyAlignment="1">
      <alignment horizontal="center" vertical="center" wrapText="1"/>
    </xf>
    <xf numFmtId="0" fontId="10" fillId="0" borderId="61" xfId="46" applyFont="1" applyFill="1" applyBorder="1" applyAlignment="1">
      <alignment horizontal="center" vertical="center" wrapText="1"/>
    </xf>
    <xf numFmtId="169" fontId="46" fillId="0" borderId="0" xfId="76" applyNumberFormat="1" applyFont="1" applyFill="1" applyBorder="1" applyAlignment="1">
      <alignment horizontal="right" vertical="center" wrapText="1"/>
    </xf>
    <xf numFmtId="169" fontId="18" fillId="0" borderId="0" xfId="0" applyNumberFormat="1" applyFont="1"/>
    <xf numFmtId="0" fontId="23" fillId="0" borderId="61" xfId="75" applyFont="1" applyFill="1" applyBorder="1" applyAlignment="1">
      <alignment horizontal="center" vertical="top" wrapText="1"/>
    </xf>
    <xf numFmtId="0" fontId="50" fillId="0" borderId="61" xfId="46" applyFont="1" applyFill="1" applyBorder="1" applyAlignment="1">
      <alignment horizontal="right"/>
    </xf>
    <xf numFmtId="169" fontId="116" fillId="5" borderId="61" xfId="76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center"/>
    </xf>
    <xf numFmtId="0" fontId="13" fillId="0" borderId="0" xfId="46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/>
    </xf>
    <xf numFmtId="0" fontId="50" fillId="0" borderId="0" xfId="46" applyFont="1" applyFill="1" applyBorder="1" applyAlignment="1">
      <alignment horizontal="right"/>
    </xf>
    <xf numFmtId="169" fontId="117" fillId="0" borderId="0" xfId="76" applyNumberFormat="1" applyFont="1" applyFill="1" applyBorder="1" applyAlignment="1">
      <alignment horizontal="right" vertical="center" wrapText="1"/>
    </xf>
    <xf numFmtId="0" fontId="50" fillId="6" borderId="93" xfId="46" applyFont="1" applyFill="1" applyBorder="1" applyAlignment="1">
      <alignment horizontal="center" vertical="center" wrapText="1"/>
    </xf>
    <xf numFmtId="0" fontId="50" fillId="6" borderId="68" xfId="46" applyFont="1" applyFill="1" applyBorder="1" applyAlignment="1">
      <alignment horizontal="center" vertical="center" wrapText="1"/>
    </xf>
    <xf numFmtId="0" fontId="50" fillId="6" borderId="70" xfId="46" applyFont="1" applyFill="1" applyBorder="1" applyAlignment="1">
      <alignment horizontal="center" vertical="center" wrapText="1"/>
    </xf>
    <xf numFmtId="0" fontId="50" fillId="6" borderId="86" xfId="46" applyFont="1" applyFill="1" applyBorder="1" applyAlignment="1">
      <alignment horizontal="center" vertical="center" wrapText="1"/>
    </xf>
    <xf numFmtId="0" fontId="13" fillId="0" borderId="63" xfId="46" applyFont="1" applyFill="1" applyBorder="1" applyAlignment="1">
      <alignment horizontal="center" vertical="center" wrapText="1"/>
    </xf>
    <xf numFmtId="0" fontId="13" fillId="0" borderId="63" xfId="46" applyFont="1" applyFill="1" applyBorder="1" applyAlignment="1">
      <alignment horizontal="center" vertical="top"/>
    </xf>
    <xf numFmtId="0" fontId="50" fillId="0" borderId="63" xfId="46" applyFont="1" applyFill="1" applyBorder="1" applyAlignment="1">
      <alignment horizontal="right" wrapText="1"/>
    </xf>
    <xf numFmtId="0" fontId="50" fillId="0" borderId="60" xfId="46" applyFont="1" applyFill="1" applyBorder="1" applyAlignment="1">
      <alignment horizontal="center" vertical="center"/>
    </xf>
    <xf numFmtId="14" fontId="7" fillId="0" borderId="66" xfId="59" applyNumberFormat="1" applyFont="1" applyBorder="1" applyAlignment="1">
      <alignment vertical="center"/>
    </xf>
    <xf numFmtId="14" fontId="7" fillId="0" borderId="1" xfId="59" applyNumberFormat="1" applyFont="1" applyBorder="1" applyAlignment="1">
      <alignment vertical="center"/>
    </xf>
    <xf numFmtId="14" fontId="7" fillId="0" borderId="10" xfId="59" applyNumberFormat="1" applyFont="1" applyBorder="1" applyAlignment="1">
      <alignment vertical="center"/>
    </xf>
    <xf numFmtId="0" fontId="7" fillId="0" borderId="60" xfId="75" applyFont="1" applyFill="1" applyBorder="1" applyAlignment="1">
      <alignment horizontal="center" vertical="center"/>
    </xf>
    <xf numFmtId="0" fontId="50" fillId="0" borderId="60" xfId="46" applyFont="1" applyFill="1" applyBorder="1" applyAlignment="1">
      <alignment horizontal="center" vertical="center"/>
    </xf>
    <xf numFmtId="0" fontId="0" fillId="0" borderId="63" xfId="0" applyBorder="1" applyAlignment="1">
      <alignment horizontal="center"/>
    </xf>
    <xf numFmtId="0" fontId="17" fillId="0" borderId="0" xfId="75" applyFont="1"/>
    <xf numFmtId="0" fontId="131" fillId="0" borderId="56" xfId="75" applyFont="1" applyFill="1" applyBorder="1" applyAlignment="1">
      <alignment horizontal="center" vertical="center"/>
    </xf>
    <xf numFmtId="0" fontId="17" fillId="0" borderId="56" xfId="0" applyFont="1" applyBorder="1" applyAlignment="1">
      <alignment horizontal="center"/>
    </xf>
    <xf numFmtId="0" fontId="17" fillId="0" borderId="60" xfId="0" applyFont="1" applyBorder="1" applyAlignment="1">
      <alignment horizontal="center"/>
    </xf>
    <xf numFmtId="0" fontId="103" fillId="0" borderId="56" xfId="46" applyFont="1" applyFill="1" applyBorder="1" applyAlignment="1">
      <alignment horizontal="center" vertical="center"/>
    </xf>
    <xf numFmtId="0" fontId="103" fillId="0" borderId="60" xfId="46" applyFont="1" applyFill="1" applyBorder="1" applyAlignment="1">
      <alignment horizontal="center" vertical="center"/>
    </xf>
    <xf numFmtId="0" fontId="17" fillId="0" borderId="56" xfId="0" applyFont="1" applyBorder="1" applyAlignment="1">
      <alignment vertical="center" wrapText="1"/>
    </xf>
    <xf numFmtId="0" fontId="17" fillId="0" borderId="56" xfId="0" applyFont="1" applyBorder="1"/>
    <xf numFmtId="0" fontId="17" fillId="0" borderId="63" xfId="0" applyFont="1" applyBorder="1"/>
    <xf numFmtId="0" fontId="17" fillId="0" borderId="56" xfId="0" applyFont="1" applyBorder="1" applyAlignment="1">
      <alignment vertical="center"/>
    </xf>
    <xf numFmtId="0" fontId="133" fillId="5" borderId="54" xfId="46" applyFont="1" applyFill="1" applyBorder="1" applyAlignment="1">
      <alignment vertical="center" wrapText="1"/>
    </xf>
    <xf numFmtId="169" fontId="134" fillId="5" borderId="56" xfId="76" applyNumberFormat="1" applyFont="1" applyFill="1" applyBorder="1" applyAlignment="1">
      <alignment horizontal="right" vertical="center" wrapText="1"/>
    </xf>
    <xf numFmtId="169" fontId="134" fillId="5" borderId="63" xfId="76" applyNumberFormat="1" applyFont="1" applyFill="1" applyBorder="1" applyAlignment="1">
      <alignment horizontal="right" vertical="center" wrapText="1"/>
    </xf>
    <xf numFmtId="0" fontId="17" fillId="0" borderId="0" xfId="75" applyFont="1" applyFill="1"/>
    <xf numFmtId="0" fontId="131" fillId="0" borderId="60" xfId="75" applyFont="1" applyFill="1" applyBorder="1" applyAlignment="1">
      <alignment horizontal="center" vertical="center"/>
    </xf>
    <xf numFmtId="0" fontId="17" fillId="0" borderId="63" xfId="0" applyFont="1" applyBorder="1" applyAlignment="1">
      <alignment horizontal="center"/>
    </xf>
    <xf numFmtId="0" fontId="103" fillId="0" borderId="63" xfId="46" applyFont="1" applyFill="1" applyBorder="1" applyAlignment="1">
      <alignment horizontal="center" vertical="center"/>
    </xf>
    <xf numFmtId="0" fontId="135" fillId="0" borderId="56" xfId="0" applyFont="1" applyFill="1" applyBorder="1" applyAlignment="1">
      <alignment vertical="center"/>
    </xf>
    <xf numFmtId="0" fontId="17" fillId="0" borderId="56" xfId="75" applyFont="1" applyBorder="1"/>
    <xf numFmtId="0" fontId="17" fillId="0" borderId="56" xfId="0" applyFont="1" applyFill="1" applyBorder="1" applyAlignment="1">
      <alignment vertical="center" wrapText="1"/>
    </xf>
    <xf numFmtId="0" fontId="135" fillId="0" borderId="56" xfId="0" applyFont="1" applyFill="1" applyBorder="1" applyAlignment="1">
      <alignment vertical="center" wrapText="1"/>
    </xf>
    <xf numFmtId="0" fontId="17" fillId="0" borderId="56" xfId="0" applyFont="1" applyFill="1" applyBorder="1" applyAlignment="1">
      <alignment vertical="center"/>
    </xf>
    <xf numFmtId="0" fontId="17" fillId="6" borderId="56" xfId="75" applyFont="1" applyFill="1" applyBorder="1"/>
    <xf numFmtId="0" fontId="132" fillId="0" borderId="49" xfId="46" applyFont="1" applyFill="1" applyBorder="1" applyAlignment="1">
      <alignment vertical="center" textRotation="90" wrapText="1"/>
    </xf>
    <xf numFmtId="9" fontId="134" fillId="5" borderId="56" xfId="14" applyFont="1" applyFill="1" applyBorder="1" applyAlignment="1">
      <alignment horizontal="right" vertical="center" wrapText="1"/>
    </xf>
    <xf numFmtId="169" fontId="117" fillId="5" borderId="56" xfId="76" applyNumberFormat="1" applyFont="1" applyFill="1" applyBorder="1" applyAlignment="1">
      <alignment horizontal="right" vertical="center" wrapText="1"/>
    </xf>
    <xf numFmtId="169" fontId="117" fillId="5" borderId="63" xfId="76" applyNumberFormat="1" applyFont="1" applyFill="1" applyBorder="1" applyAlignment="1">
      <alignment horizontal="right" vertical="center" wrapText="1"/>
    </xf>
    <xf numFmtId="0" fontId="136" fillId="0" borderId="56" xfId="0" applyFont="1" applyFill="1" applyBorder="1" applyAlignment="1">
      <alignment vertical="center"/>
    </xf>
    <xf numFmtId="0" fontId="1" fillId="0" borderId="56" xfId="0" applyFont="1" applyBorder="1"/>
    <xf numFmtId="0" fontId="1" fillId="0" borderId="63" xfId="0" applyFont="1" applyBorder="1"/>
    <xf numFmtId="169" fontId="137" fillId="5" borderId="56" xfId="76" applyNumberFormat="1" applyFont="1" applyFill="1" applyBorder="1" applyAlignment="1">
      <alignment horizontal="right" vertical="center" wrapText="1"/>
    </xf>
    <xf numFmtId="0" fontId="131" fillId="0" borderId="0" xfId="75" applyFont="1" applyFill="1"/>
    <xf numFmtId="0" fontId="131" fillId="0" borderId="0" xfId="0" applyFont="1" applyFill="1" applyBorder="1" applyAlignment="1"/>
    <xf numFmtId="0" fontId="131" fillId="0" borderId="0" xfId="75" applyFont="1"/>
    <xf numFmtId="0" fontId="131" fillId="0" borderId="12" xfId="46" applyFont="1" applyFill="1" applyBorder="1" applyAlignment="1">
      <alignment horizontal="center" vertical="center"/>
    </xf>
    <xf numFmtId="0" fontId="131" fillId="0" borderId="2" xfId="46" applyFont="1" applyFill="1" applyBorder="1" applyAlignment="1">
      <alignment horizontal="center" vertical="center"/>
    </xf>
    <xf numFmtId="0" fontId="131" fillId="0" borderId="62" xfId="46" applyFont="1" applyFill="1" applyBorder="1" applyAlignment="1">
      <alignment horizontal="center" vertical="center"/>
    </xf>
    <xf numFmtId="0" fontId="131" fillId="0" borderId="60" xfId="46" applyFont="1" applyFill="1" applyBorder="1" applyAlignment="1">
      <alignment horizontal="center" vertical="center"/>
    </xf>
    <xf numFmtId="0" fontId="132" fillId="0" borderId="49" xfId="46" applyFont="1" applyFill="1" applyBorder="1" applyAlignment="1">
      <alignment horizontal="center" vertical="center" wrapText="1"/>
    </xf>
    <xf numFmtId="0" fontId="29" fillId="0" borderId="63" xfId="46" applyFont="1" applyFill="1" applyBorder="1" applyAlignment="1">
      <alignment horizontal="center" vertical="center" wrapText="1"/>
    </xf>
    <xf numFmtId="0" fontId="132" fillId="0" borderId="63" xfId="46" applyFont="1" applyFill="1" applyBorder="1" applyAlignment="1">
      <alignment horizontal="center" vertical="center" wrapText="1"/>
    </xf>
    <xf numFmtId="0" fontId="17" fillId="0" borderId="63" xfId="46" applyFont="1" applyFill="1" applyBorder="1" applyAlignment="1">
      <alignment horizontal="center" vertical="top" wrapText="1"/>
    </xf>
    <xf numFmtId="0" fontId="17" fillId="0" borderId="63" xfId="46" applyFont="1" applyFill="1" applyBorder="1" applyAlignment="1">
      <alignment horizontal="center" vertical="center" wrapText="1"/>
    </xf>
    <xf numFmtId="0" fontId="132" fillId="0" borderId="61" xfId="46" applyFont="1" applyFill="1" applyBorder="1" applyAlignment="1">
      <alignment horizontal="center" vertical="center" wrapText="1"/>
    </xf>
    <xf numFmtId="0" fontId="132" fillId="0" borderId="78" xfId="46" applyFont="1" applyFill="1" applyBorder="1" applyAlignment="1">
      <alignment horizontal="center" vertical="center" wrapText="1"/>
    </xf>
    <xf numFmtId="0" fontId="17" fillId="0" borderId="78" xfId="46" applyFont="1" applyFill="1" applyBorder="1" applyAlignment="1">
      <alignment horizontal="center" vertical="center" wrapText="1"/>
    </xf>
    <xf numFmtId="0" fontId="103" fillId="0" borderId="63" xfId="46" applyFont="1" applyFill="1" applyBorder="1" applyAlignment="1">
      <alignment horizontal="center" vertical="center" wrapText="1"/>
    </xf>
    <xf numFmtId="0" fontId="103" fillId="0" borderId="49" xfId="46" applyFont="1" applyFill="1" applyBorder="1" applyAlignment="1">
      <alignment horizontal="center" vertical="center" wrapText="1"/>
    </xf>
    <xf numFmtId="0" fontId="103" fillId="0" borderId="65" xfId="46" applyFont="1" applyFill="1" applyBorder="1" applyAlignment="1">
      <alignment horizontal="center" vertical="center"/>
    </xf>
    <xf numFmtId="0" fontId="103" fillId="0" borderId="65" xfId="46" applyFont="1" applyFill="1" applyBorder="1" applyAlignment="1">
      <alignment horizontal="center" vertical="center" wrapText="1"/>
    </xf>
    <xf numFmtId="0" fontId="103" fillId="6" borderId="78" xfId="46" applyFont="1" applyFill="1" applyBorder="1" applyAlignment="1">
      <alignment vertical="center" wrapText="1"/>
    </xf>
    <xf numFmtId="0" fontId="103" fillId="6" borderId="78" xfId="46" applyFont="1" applyFill="1" applyBorder="1" applyAlignment="1">
      <alignment horizontal="center" vertical="center" wrapText="1"/>
    </xf>
    <xf numFmtId="0" fontId="138" fillId="6" borderId="78" xfId="46" applyFont="1" applyFill="1" applyBorder="1" applyAlignment="1">
      <alignment horizontal="center" vertical="center" textRotation="90" wrapText="1"/>
    </xf>
    <xf numFmtId="0" fontId="138" fillId="6" borderId="81" xfId="46" applyFont="1" applyFill="1" applyBorder="1" applyAlignment="1">
      <alignment horizontal="center" vertical="center" textRotation="90" wrapText="1"/>
    </xf>
    <xf numFmtId="0" fontId="103" fillId="6" borderId="81" xfId="46" applyFont="1" applyFill="1" applyBorder="1" applyAlignment="1">
      <alignment horizontal="center" vertical="center" wrapText="1"/>
    </xf>
    <xf numFmtId="0" fontId="103" fillId="6" borderId="82" xfId="46" applyFont="1" applyFill="1" applyBorder="1" applyAlignment="1">
      <alignment horizontal="center" vertical="center" wrapText="1"/>
    </xf>
    <xf numFmtId="0" fontId="103" fillId="6" borderId="83" xfId="46" applyFont="1" applyFill="1" applyBorder="1" applyAlignment="1">
      <alignment horizontal="center" vertical="center" wrapText="1"/>
    </xf>
    <xf numFmtId="0" fontId="17" fillId="0" borderId="49" xfId="0" applyFont="1" applyBorder="1" applyAlignment="1">
      <alignment vertical="center" wrapText="1"/>
    </xf>
    <xf numFmtId="0" fontId="103" fillId="0" borderId="49" xfId="46" applyFont="1" applyFill="1" applyBorder="1" applyAlignment="1">
      <alignment vertical="center" wrapText="1"/>
    </xf>
    <xf numFmtId="0" fontId="17" fillId="0" borderId="63" xfId="0" applyFont="1" applyBorder="1" applyAlignment="1">
      <alignment vertical="center" wrapText="1"/>
    </xf>
    <xf numFmtId="0" fontId="17" fillId="0" borderId="63" xfId="75" applyFont="1" applyBorder="1" applyAlignment="1">
      <alignment horizontal="right"/>
    </xf>
    <xf numFmtId="0" fontId="17" fillId="0" borderId="63" xfId="75" applyFont="1" applyBorder="1"/>
    <xf numFmtId="0" fontId="103" fillId="0" borderId="63" xfId="46" applyFont="1" applyFill="1" applyBorder="1" applyAlignment="1">
      <alignment vertical="center" wrapText="1"/>
    </xf>
    <xf numFmtId="0" fontId="133" fillId="5" borderId="61" xfId="46" applyFont="1" applyFill="1" applyBorder="1" applyAlignment="1">
      <alignment vertical="center" wrapText="1"/>
    </xf>
    <xf numFmtId="169" fontId="46" fillId="5" borderId="12" xfId="76" applyNumberFormat="1" applyFont="1" applyFill="1" applyBorder="1" applyAlignment="1">
      <alignment horizontal="right" vertical="center" wrapText="1"/>
    </xf>
    <xf numFmtId="169" fontId="134" fillId="5" borderId="10" xfId="76" applyNumberFormat="1" applyFont="1" applyFill="1" applyBorder="1" applyAlignment="1">
      <alignment horizontal="right" vertical="center" wrapText="1"/>
    </xf>
    <xf numFmtId="0" fontId="17" fillId="0" borderId="61" xfId="75" applyFont="1" applyBorder="1"/>
    <xf numFmtId="0" fontId="17" fillId="0" borderId="60" xfId="75" applyFont="1" applyBorder="1" applyAlignment="1">
      <alignment horizontal="right"/>
    </xf>
    <xf numFmtId="0" fontId="131" fillId="5" borderId="63" xfId="46" applyFont="1" applyFill="1" applyBorder="1" applyAlignment="1">
      <alignment vertical="center" wrapText="1"/>
    </xf>
    <xf numFmtId="169" fontId="139" fillId="5" borderId="63" xfId="76" applyNumberFormat="1" applyFont="1" applyFill="1" applyBorder="1" applyAlignment="1">
      <alignment horizontal="right" vertical="center" wrapText="1"/>
    </xf>
    <xf numFmtId="0" fontId="17" fillId="0" borderId="63" xfId="0" applyFont="1" applyBorder="1" applyAlignment="1">
      <alignment vertical="center"/>
    </xf>
    <xf numFmtId="0" fontId="17" fillId="0" borderId="63" xfId="0" applyFont="1" applyFill="1" applyBorder="1" applyAlignment="1">
      <alignment vertical="center" wrapText="1"/>
    </xf>
    <xf numFmtId="0" fontId="137" fillId="0" borderId="0" xfId="75" applyFont="1" applyFill="1"/>
    <xf numFmtId="0" fontId="137" fillId="0" borderId="0" xfId="0" applyFont="1" applyFill="1" applyBorder="1" applyAlignment="1"/>
    <xf numFmtId="0" fontId="131" fillId="0" borderId="61" xfId="75" applyFont="1" applyFill="1" applyBorder="1" applyAlignment="1">
      <alignment vertical="center"/>
    </xf>
    <xf numFmtId="0" fontId="131" fillId="0" borderId="62" xfId="75" applyFont="1" applyFill="1" applyBorder="1" applyAlignment="1">
      <alignment vertical="center"/>
    </xf>
    <xf numFmtId="0" fontId="17" fillId="0" borderId="61" xfId="46" applyFont="1" applyFill="1" applyBorder="1" applyAlignment="1">
      <alignment horizontal="center" vertical="center" wrapText="1"/>
    </xf>
    <xf numFmtId="0" fontId="17" fillId="0" borderId="0" xfId="75" applyFont="1" applyFill="1" applyBorder="1"/>
    <xf numFmtId="0" fontId="132" fillId="0" borderId="63" xfId="0" applyFont="1" applyBorder="1" applyAlignment="1">
      <alignment horizontal="center"/>
    </xf>
    <xf numFmtId="0" fontId="132" fillId="0" borderId="0" xfId="0" applyFont="1" applyFill="1" applyBorder="1" applyAlignment="1">
      <alignment horizontal="center"/>
    </xf>
    <xf numFmtId="0" fontId="132" fillId="0" borderId="63" xfId="46" applyFont="1" applyFill="1" applyBorder="1" applyAlignment="1">
      <alignment horizontal="center" vertical="top" wrapText="1"/>
    </xf>
    <xf numFmtId="0" fontId="132" fillId="0" borderId="61" xfId="75" applyFont="1" applyFill="1" applyBorder="1" applyAlignment="1">
      <alignment horizontal="center" vertical="top" wrapText="1"/>
    </xf>
    <xf numFmtId="0" fontId="132" fillId="0" borderId="0" xfId="46" applyFont="1" applyFill="1" applyBorder="1" applyAlignment="1">
      <alignment horizontal="center" vertical="top" wrapText="1"/>
    </xf>
    <xf numFmtId="0" fontId="103" fillId="0" borderId="61" xfId="46" applyFont="1" applyFill="1" applyBorder="1" applyAlignment="1">
      <alignment horizontal="center" vertical="center"/>
    </xf>
    <xf numFmtId="0" fontId="103" fillId="0" borderId="0" xfId="46" applyFont="1" applyFill="1" applyBorder="1" applyAlignment="1">
      <alignment horizontal="center" vertical="center"/>
    </xf>
    <xf numFmtId="0" fontId="103" fillId="0" borderId="63" xfId="0" applyFont="1" applyBorder="1" applyAlignment="1">
      <alignment horizontal="center"/>
    </xf>
    <xf numFmtId="0" fontId="103" fillId="0" borderId="63" xfId="46" applyFont="1" applyFill="1" applyBorder="1" applyAlignment="1">
      <alignment horizontal="right"/>
    </xf>
    <xf numFmtId="0" fontId="103" fillId="0" borderId="61" xfId="46" applyFont="1" applyFill="1" applyBorder="1" applyAlignment="1">
      <alignment horizontal="right"/>
    </xf>
    <xf numFmtId="0" fontId="103" fillId="0" borderId="0" xfId="46" applyFont="1" applyFill="1" applyBorder="1" applyAlignment="1">
      <alignment horizontal="right"/>
    </xf>
    <xf numFmtId="169" fontId="134" fillId="5" borderId="61" xfId="76" applyNumberFormat="1" applyFont="1" applyFill="1" applyBorder="1" applyAlignment="1">
      <alignment horizontal="right" vertical="center" wrapText="1"/>
    </xf>
    <xf numFmtId="169" fontId="134" fillId="0" borderId="0" xfId="76" applyNumberFormat="1" applyFont="1" applyFill="1" applyBorder="1" applyAlignment="1">
      <alignment horizontal="right" vertical="center" wrapText="1"/>
    </xf>
    <xf numFmtId="0" fontId="103" fillId="0" borderId="0" xfId="0" applyFont="1"/>
    <xf numFmtId="0" fontId="17" fillId="0" borderId="0" xfId="0" applyFont="1" applyAlignment="1">
      <alignment horizontal="right"/>
    </xf>
    <xf numFmtId="0" fontId="132" fillId="0" borderId="63" xfId="46" applyFont="1" applyFill="1" applyBorder="1" applyAlignment="1">
      <alignment vertical="center" wrapText="1"/>
    </xf>
    <xf numFmtId="169" fontId="46" fillId="5" borderId="63" xfId="76" applyNumberFormat="1" applyFont="1" applyFill="1" applyBorder="1" applyAlignment="1">
      <alignment horizontal="right" vertical="center" wrapText="1"/>
    </xf>
    <xf numFmtId="0" fontId="140" fillId="0" borderId="0" xfId="75" applyFont="1"/>
    <xf numFmtId="0" fontId="17" fillId="0" borderId="0" xfId="0" applyFont="1"/>
    <xf numFmtId="0" fontId="141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/>
    <xf numFmtId="49" fontId="132" fillId="3" borderId="8" xfId="75" applyNumberFormat="1" applyFont="1" applyFill="1" applyBorder="1" applyAlignment="1">
      <alignment vertical="center" wrapText="1"/>
    </xf>
    <xf numFmtId="0" fontId="131" fillId="3" borderId="44" xfId="75" applyFont="1" applyFill="1" applyBorder="1" applyAlignment="1">
      <alignment horizontal="center" vertical="center" wrapText="1"/>
    </xf>
    <xf numFmtId="49" fontId="132" fillId="3" borderId="46" xfId="75" applyNumberFormat="1" applyFont="1" applyFill="1" applyBorder="1" applyAlignment="1">
      <alignment vertical="center" wrapText="1"/>
    </xf>
    <xf numFmtId="0" fontId="132" fillId="0" borderId="44" xfId="46" applyFont="1" applyFill="1" applyBorder="1" applyAlignment="1">
      <alignment horizontal="center" vertical="center" wrapText="1"/>
    </xf>
    <xf numFmtId="0" fontId="131" fillId="3" borderId="12" xfId="75" applyFont="1" applyFill="1" applyBorder="1" applyAlignment="1">
      <alignment horizontal="center" vertical="center"/>
    </xf>
    <xf numFmtId="0" fontId="132" fillId="0" borderId="44" xfId="46" applyFont="1" applyFill="1" applyBorder="1" applyAlignment="1">
      <alignment vertical="center" wrapText="1"/>
    </xf>
    <xf numFmtId="0" fontId="131" fillId="3" borderId="44" xfId="75" applyFont="1" applyFill="1" applyBorder="1" applyAlignment="1">
      <alignment horizontal="center" vertical="top" wrapText="1"/>
    </xf>
    <xf numFmtId="2" fontId="142" fillId="0" borderId="44" xfId="0" applyNumberFormat="1" applyFont="1" applyBorder="1" applyAlignment="1">
      <alignment horizontal="center" vertical="center" wrapText="1"/>
    </xf>
    <xf numFmtId="0" fontId="132" fillId="0" borderId="44" xfId="46" applyFont="1" applyFill="1" applyBorder="1" applyAlignment="1">
      <alignment horizontal="center" vertical="center"/>
    </xf>
    <xf numFmtId="0" fontId="132" fillId="3" borderId="44" xfId="46" applyFont="1" applyFill="1" applyBorder="1" applyAlignment="1">
      <alignment horizontal="center" vertical="center" wrapText="1"/>
    </xf>
    <xf numFmtId="0" fontId="132" fillId="3" borderId="45" xfId="46" applyFont="1" applyFill="1" applyBorder="1" applyAlignment="1">
      <alignment horizontal="center" vertical="center" wrapText="1"/>
    </xf>
    <xf numFmtId="0" fontId="132" fillId="3" borderId="44" xfId="46" applyFont="1" applyFill="1" applyBorder="1" applyAlignment="1">
      <alignment horizontal="left" vertical="center" wrapText="1" indent="1"/>
    </xf>
    <xf numFmtId="0" fontId="143" fillId="0" borderId="45" xfId="75" applyFont="1" applyFill="1" applyBorder="1" applyAlignment="1">
      <alignment vertical="top" wrapText="1"/>
    </xf>
    <xf numFmtId="0" fontId="143" fillId="0" borderId="43" xfId="75" applyFont="1" applyFill="1" applyBorder="1" applyAlignment="1">
      <alignment vertical="top" wrapText="1"/>
    </xf>
    <xf numFmtId="0" fontId="143" fillId="0" borderId="44" xfId="75" applyFont="1" applyFill="1" applyBorder="1" applyAlignment="1">
      <alignment horizontal="left" vertical="top" wrapText="1" indent="1"/>
    </xf>
    <xf numFmtId="0" fontId="143" fillId="0" borderId="43" xfId="75" applyFont="1" applyFill="1" applyBorder="1" applyAlignment="1">
      <alignment horizontal="left" vertical="top" wrapText="1"/>
    </xf>
    <xf numFmtId="0" fontId="17" fillId="0" borderId="0" xfId="0" applyFont="1" applyAlignment="1">
      <alignment horizontal="center"/>
    </xf>
    <xf numFmtId="0" fontId="144" fillId="3" borderId="44" xfId="75" applyFont="1" applyFill="1" applyBorder="1" applyAlignment="1">
      <alignment horizontal="left" vertical="top" wrapText="1" indent="1"/>
    </xf>
    <xf numFmtId="0" fontId="132" fillId="5" borderId="44" xfId="75" applyFont="1" applyFill="1" applyBorder="1" applyAlignment="1">
      <alignment horizontal="left" vertical="center" wrapText="1" indent="1"/>
    </xf>
    <xf numFmtId="169" fontId="46" fillId="5" borderId="44" xfId="76" applyNumberFormat="1" applyFont="1" applyFill="1" applyBorder="1" applyAlignment="1">
      <alignment horizontal="right" vertical="center" wrapText="1"/>
    </xf>
    <xf numFmtId="169" fontId="46" fillId="0" borderId="44" xfId="76" applyNumberFormat="1" applyFont="1" applyFill="1" applyBorder="1" applyAlignment="1">
      <alignment horizontal="right" vertical="center" wrapText="1"/>
    </xf>
    <xf numFmtId="0" fontId="17" fillId="0" borderId="0" xfId="0" applyFont="1" applyFill="1"/>
    <xf numFmtId="2" fontId="17" fillId="0" borderId="0" xfId="0" applyNumberFormat="1" applyFont="1" applyFill="1"/>
    <xf numFmtId="0" fontId="145" fillId="0" borderId="0" xfId="0" applyFont="1"/>
    <xf numFmtId="0" fontId="146" fillId="0" borderId="0" xfId="75" applyFont="1"/>
    <xf numFmtId="9" fontId="103" fillId="0" borderId="63" xfId="14" applyFont="1" applyFill="1" applyBorder="1" applyAlignment="1">
      <alignment horizontal="center" vertical="center" wrapText="1"/>
    </xf>
    <xf numFmtId="169" fontId="147" fillId="5" borderId="63" xfId="76" applyNumberFormat="1" applyFont="1" applyFill="1" applyBorder="1" applyAlignment="1">
      <alignment horizontal="right" vertical="center" wrapText="1"/>
    </xf>
    <xf numFmtId="169" fontId="148" fillId="5" borderId="63" xfId="76" applyNumberFormat="1" applyFont="1" applyFill="1" applyBorder="1" applyAlignment="1">
      <alignment horizontal="right" vertical="center" wrapText="1"/>
    </xf>
    <xf numFmtId="9" fontId="1" fillId="0" borderId="0" xfId="14" applyFont="1"/>
    <xf numFmtId="169" fontId="148" fillId="5" borderId="61" xfId="76" applyNumberFormat="1" applyFont="1" applyFill="1" applyBorder="1" applyAlignment="1">
      <alignment horizontal="right" vertical="center" wrapText="1"/>
    </xf>
    <xf numFmtId="0" fontId="149" fillId="0" borderId="61" xfId="46" applyFont="1" applyFill="1" applyBorder="1" applyAlignment="1">
      <alignment horizontal="right"/>
    </xf>
    <xf numFmtId="169" fontId="150" fillId="5" borderId="44" xfId="76" applyNumberFormat="1" applyFont="1" applyFill="1" applyBorder="1" applyAlignment="1">
      <alignment horizontal="right" vertical="center" wrapText="1"/>
    </xf>
    <xf numFmtId="9" fontId="10" fillId="0" borderId="0" xfId="14" applyFont="1"/>
    <xf numFmtId="0" fontId="132" fillId="3" borderId="15" xfId="46" applyFont="1" applyFill="1" applyBorder="1" applyAlignment="1">
      <alignment horizontal="center" vertical="center" wrapText="1"/>
    </xf>
    <xf numFmtId="0" fontId="132" fillId="3" borderId="0" xfId="46" applyFont="1" applyFill="1" applyBorder="1" applyAlignment="1">
      <alignment horizontal="center" vertical="center" wrapText="1"/>
    </xf>
    <xf numFmtId="0" fontId="132" fillId="3" borderId="1" xfId="46" applyFont="1" applyFill="1" applyBorder="1" applyAlignment="1">
      <alignment horizontal="center" vertical="center" wrapText="1"/>
    </xf>
    <xf numFmtId="0" fontId="132" fillId="3" borderId="36" xfId="46" applyFont="1" applyFill="1" applyBorder="1" applyAlignment="1">
      <alignment horizontal="center" vertical="center" wrapText="1"/>
    </xf>
    <xf numFmtId="41" fontId="17" fillId="0" borderId="60" xfId="0" applyNumberFormat="1" applyFont="1" applyFill="1" applyBorder="1" applyAlignment="1">
      <alignment vertical="top"/>
    </xf>
    <xf numFmtId="0" fontId="17" fillId="2" borderId="44" xfId="0" applyFont="1" applyFill="1" applyBorder="1" applyAlignment="1">
      <alignment horizontal="right"/>
    </xf>
    <xf numFmtId="169" fontId="17" fillId="2" borderId="44" xfId="7" applyNumberFormat="1" applyFont="1" applyFill="1" applyBorder="1"/>
    <xf numFmtId="169" fontId="17" fillId="0" borderId="0" xfId="0" applyNumberFormat="1" applyFont="1"/>
    <xf numFmtId="169" fontId="143" fillId="0" borderId="0" xfId="6" applyNumberFormat="1" applyFont="1" applyFill="1" applyBorder="1" applyAlignment="1">
      <alignment horizontal="left" vertical="center"/>
    </xf>
    <xf numFmtId="0" fontId="17" fillId="2" borderId="56" xfId="0" applyFont="1" applyFill="1" applyBorder="1" applyAlignment="1">
      <alignment horizontal="right"/>
    </xf>
    <xf numFmtId="169" fontId="17" fillId="2" borderId="56" xfId="7" applyNumberFormat="1" applyFont="1" applyFill="1" applyBorder="1"/>
    <xf numFmtId="0" fontId="0" fillId="0" borderId="0" xfId="75" applyFont="1" applyAlignment="1">
      <alignment horizontal="center"/>
    </xf>
    <xf numFmtId="0" fontId="152" fillId="0" borderId="0" xfId="75" applyFont="1"/>
    <xf numFmtId="169" fontId="148" fillId="5" borderId="56" xfId="76" applyNumberFormat="1" applyFont="1" applyFill="1" applyBorder="1" applyAlignment="1">
      <alignment horizontal="right" vertical="center" wrapText="1"/>
    </xf>
    <xf numFmtId="0" fontId="153" fillId="0" borderId="2" xfId="75" applyFont="1" applyBorder="1" applyAlignment="1"/>
    <xf numFmtId="0" fontId="153" fillId="0" borderId="2" xfId="75" applyFont="1" applyBorder="1" applyAlignment="1">
      <alignment horizontal="right"/>
    </xf>
    <xf numFmtId="0" fontId="17" fillId="0" borderId="56" xfId="0" applyFont="1" applyBorder="1" applyAlignment="1">
      <alignment horizontal="center" vertical="center"/>
    </xf>
    <xf numFmtId="0" fontId="134" fillId="0" borderId="0" xfId="75" applyFont="1"/>
    <xf numFmtId="0" fontId="131" fillId="0" borderId="0" xfId="75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/>
    <xf numFmtId="0" fontId="154" fillId="0" borderId="56" xfId="0" applyFont="1" applyBorder="1" applyAlignment="1">
      <alignment horizontal="center" vertical="center"/>
    </xf>
    <xf numFmtId="0" fontId="155" fillId="54" borderId="56" xfId="0" applyFont="1" applyFill="1" applyBorder="1" applyAlignment="1">
      <alignment horizontal="center" vertical="center" wrapText="1"/>
    </xf>
    <xf numFmtId="0" fontId="17" fillId="0" borderId="54" xfId="0" applyFont="1" applyBorder="1"/>
    <xf numFmtId="0" fontId="0" fillId="0" borderId="56" xfId="0" applyBorder="1" applyAlignment="1">
      <alignment horizontal="center" wrapText="1"/>
    </xf>
    <xf numFmtId="169" fontId="1" fillId="0" borderId="0" xfId="75" applyNumberFormat="1"/>
    <xf numFmtId="169" fontId="150" fillId="5" borderId="60" xfId="76" applyNumberFormat="1" applyFont="1" applyFill="1" applyBorder="1" applyAlignment="1">
      <alignment horizontal="right" vertical="center" wrapText="1"/>
    </xf>
    <xf numFmtId="169" fontId="11" fillId="0" borderId="0" xfId="73" applyNumberFormat="1" applyFont="1" applyBorder="1" applyAlignment="1">
      <alignment horizontal="right" vertical="center"/>
    </xf>
    <xf numFmtId="0" fontId="151" fillId="0" borderId="0" xfId="0" applyFont="1"/>
    <xf numFmtId="0" fontId="0" fillId="0" borderId="56" xfId="0" applyBorder="1" applyAlignment="1">
      <alignment horizontal="center" vertical="center" wrapText="1"/>
    </xf>
    <xf numFmtId="0" fontId="93" fillId="0" borderId="63" xfId="59" applyFont="1" applyBorder="1" applyAlignment="1">
      <alignment horizontal="left" vertical="center"/>
    </xf>
    <xf numFmtId="0" fontId="0" fillId="0" borderId="60" xfId="0" applyBorder="1" applyAlignment="1">
      <alignment horizontal="center" wrapText="1"/>
    </xf>
    <xf numFmtId="0" fontId="10" fillId="0" borderId="59" xfId="46" applyFont="1" applyFill="1" applyBorder="1" applyAlignment="1">
      <alignment horizontal="center" vertical="center"/>
    </xf>
    <xf numFmtId="0" fontId="13" fillId="0" borderId="63" xfId="46" applyFont="1" applyFill="1" applyBorder="1" applyAlignment="1">
      <alignment horizontal="center" vertical="center" wrapText="1"/>
    </xf>
    <xf numFmtId="0" fontId="17" fillId="0" borderId="63" xfId="46" applyFont="1" applyFill="1" applyBorder="1" applyAlignment="1">
      <alignment horizontal="center" vertical="center" wrapText="1"/>
    </xf>
    <xf numFmtId="0" fontId="10" fillId="0" borderId="63" xfId="46" applyFont="1" applyFill="1" applyBorder="1" applyAlignment="1">
      <alignment horizontal="center" vertical="center" wrapText="1"/>
    </xf>
    <xf numFmtId="0" fontId="10" fillId="0" borderId="61" xfId="46" applyFont="1" applyFill="1" applyBorder="1" applyAlignment="1">
      <alignment horizontal="center" vertical="center" wrapText="1"/>
    </xf>
    <xf numFmtId="169" fontId="156" fillId="5" borderId="63" xfId="76" applyNumberFormat="1" applyFont="1" applyFill="1" applyBorder="1" applyAlignment="1">
      <alignment horizontal="right" vertical="center" wrapText="1"/>
    </xf>
    <xf numFmtId="14" fontId="1" fillId="0" borderId="0" xfId="75" applyNumberFormat="1"/>
    <xf numFmtId="14" fontId="0" fillId="0" borderId="0" xfId="0" applyNumberFormat="1"/>
    <xf numFmtId="169" fontId="157" fillId="5" borderId="44" xfId="76" applyNumberFormat="1" applyFont="1" applyFill="1" applyBorder="1" applyAlignment="1">
      <alignment horizontal="right" vertical="center" wrapText="1"/>
    </xf>
    <xf numFmtId="0" fontId="1" fillId="0" borderId="63" xfId="46" applyFont="1" applyFill="1" applyBorder="1" applyAlignment="1">
      <alignment horizontal="center" vertical="center" wrapText="1"/>
    </xf>
    <xf numFmtId="171" fontId="39" fillId="0" borderId="63" xfId="76" applyNumberFormat="1" applyFont="1" applyFill="1" applyBorder="1" applyAlignment="1">
      <alignment horizontal="right" vertical="center" wrapText="1"/>
    </xf>
    <xf numFmtId="171" fontId="39" fillId="5" borderId="63" xfId="76" applyNumberFormat="1" applyFont="1" applyFill="1" applyBorder="1" applyAlignment="1">
      <alignment horizontal="right" vertical="center" wrapText="1"/>
    </xf>
    <xf numFmtId="0" fontId="50" fillId="6" borderId="0" xfId="46" applyFont="1" applyFill="1" applyBorder="1" applyAlignment="1">
      <alignment horizontal="center" vertical="center" wrapText="1"/>
    </xf>
    <xf numFmtId="0" fontId="50" fillId="0" borderId="0" xfId="46" applyFont="1" applyFill="1" applyBorder="1" applyAlignment="1">
      <alignment vertical="center" wrapText="1"/>
    </xf>
    <xf numFmtId="169" fontId="121" fillId="5" borderId="0" xfId="76" applyNumberFormat="1" applyFont="1" applyFill="1" applyBorder="1" applyAlignment="1">
      <alignment horizontal="right" vertical="center" wrapText="1"/>
    </xf>
    <xf numFmtId="0" fontId="13" fillId="0" borderId="61" xfId="46" applyFont="1" applyFill="1" applyBorder="1" applyAlignment="1">
      <alignment horizontal="center" vertical="top" wrapText="1"/>
    </xf>
    <xf numFmtId="41" fontId="10" fillId="0" borderId="63" xfId="0" applyNumberFormat="1" applyFont="1" applyFill="1" applyBorder="1" applyAlignment="1">
      <alignment vertical="top"/>
    </xf>
    <xf numFmtId="169" fontId="150" fillId="5" borderId="63" xfId="76" applyNumberFormat="1" applyFont="1" applyFill="1" applyBorder="1" applyAlignment="1">
      <alignment horizontal="right" vertical="center" wrapText="1"/>
    </xf>
    <xf numFmtId="41" fontId="17" fillId="0" borderId="63" xfId="0" applyNumberFormat="1" applyFont="1" applyFill="1" applyBorder="1" applyAlignment="1">
      <alignment vertical="top"/>
    </xf>
    <xf numFmtId="169" fontId="156" fillId="5" borderId="61" xfId="76" applyNumberFormat="1" applyFont="1" applyFill="1" applyBorder="1" applyAlignment="1">
      <alignment horizontal="right" vertical="center" wrapText="1"/>
    </xf>
    <xf numFmtId="0" fontId="36" fillId="0" borderId="63" xfId="59" applyBorder="1"/>
    <xf numFmtId="0" fontId="88" fillId="0" borderId="63" xfId="283" applyBorder="1" applyAlignment="1" applyProtection="1"/>
    <xf numFmtId="169" fontId="157" fillId="5" borderId="36" xfId="7" applyNumberFormat="1" applyFont="1" applyFill="1" applyBorder="1" applyAlignment="1">
      <alignment horizontal="right" vertical="center" wrapText="1"/>
    </xf>
    <xf numFmtId="169" fontId="158" fillId="5" borderId="36" xfId="7" applyNumberFormat="1" applyFont="1" applyFill="1" applyBorder="1" applyAlignment="1">
      <alignment horizontal="right" vertical="center" wrapText="1"/>
    </xf>
    <xf numFmtId="169" fontId="158" fillId="5" borderId="63" xfId="7" applyNumberFormat="1" applyFont="1" applyFill="1" applyBorder="1" applyAlignment="1">
      <alignment horizontal="right" vertical="center" wrapText="1"/>
    </xf>
    <xf numFmtId="0" fontId="91" fillId="0" borderId="63" xfId="13" applyFont="1" applyFill="1" applyBorder="1" applyAlignment="1">
      <alignment vertical="center" wrapText="1"/>
    </xf>
    <xf numFmtId="0" fontId="50" fillId="0" borderId="60" xfId="46" applyFont="1" applyFill="1" applyBorder="1" applyAlignment="1">
      <alignment horizontal="center" vertical="center"/>
    </xf>
    <xf numFmtId="0" fontId="50" fillId="0" borderId="61" xfId="46" applyFont="1" applyFill="1" applyBorder="1" applyAlignment="1">
      <alignment horizontal="center" vertical="center"/>
    </xf>
    <xf numFmtId="0" fontId="1" fillId="0" borderId="10" xfId="75" applyFont="1" applyFill="1" applyBorder="1" applyAlignment="1">
      <alignment horizontal="center" vertical="center" wrapText="1"/>
    </xf>
    <xf numFmtId="0" fontId="7" fillId="0" borderId="63" xfId="75" applyFont="1" applyFill="1" applyBorder="1" applyAlignment="1">
      <alignment horizontal="center" vertical="center" wrapText="1"/>
    </xf>
    <xf numFmtId="0" fontId="7" fillId="0" borderId="95" xfId="75" applyFont="1" applyFill="1" applyBorder="1" applyAlignment="1">
      <alignment horizontal="center" vertical="center" wrapText="1"/>
    </xf>
    <xf numFmtId="0" fontId="7" fillId="0" borderId="60" xfId="75" applyFont="1" applyFill="1" applyBorder="1" applyAlignment="1">
      <alignment horizontal="center" vertical="center" wrapText="1"/>
    </xf>
    <xf numFmtId="0" fontId="1" fillId="0" borderId="49" xfId="75" applyFill="1" applyBorder="1"/>
    <xf numFmtId="0" fontId="159" fillId="0" borderId="0" xfId="75" applyFont="1" applyFill="1"/>
    <xf numFmtId="169" fontId="148" fillId="55" borderId="56" xfId="76" applyNumberFormat="1" applyFont="1" applyFill="1" applyBorder="1" applyAlignment="1">
      <alignment horizontal="right" vertical="center" wrapText="1"/>
    </xf>
    <xf numFmtId="0" fontId="134" fillId="0" borderId="63" xfId="75" applyFont="1" applyBorder="1"/>
    <xf numFmtId="0" fontId="1" fillId="0" borderId="63" xfId="75" applyFill="1" applyBorder="1"/>
    <xf numFmtId="0" fontId="17" fillId="0" borderId="63" xfId="75" applyFont="1" applyFill="1" applyBorder="1"/>
    <xf numFmtId="0" fontId="18" fillId="0" borderId="63" xfId="0" applyFont="1" applyBorder="1"/>
    <xf numFmtId="0" fontId="160" fillId="0" borderId="63" xfId="0" applyFont="1" applyBorder="1"/>
    <xf numFmtId="0" fontId="0" fillId="0" borderId="76" xfId="75" applyFont="1" applyFill="1" applyBorder="1" applyAlignment="1">
      <alignment horizontal="center" vertical="center"/>
    </xf>
    <xf numFmtId="0" fontId="117" fillId="0" borderId="63" xfId="0" applyFont="1" applyBorder="1"/>
    <xf numFmtId="0" fontId="117" fillId="0" borderId="63" xfId="75" applyFont="1" applyBorder="1"/>
    <xf numFmtId="0" fontId="0" fillId="0" borderId="61" xfId="0" applyBorder="1"/>
    <xf numFmtId="169" fontId="116" fillId="55" borderId="56" xfId="76" applyNumberFormat="1" applyFont="1" applyFill="1" applyBorder="1" applyAlignment="1">
      <alignment horizontal="right" vertical="center" wrapText="1"/>
    </xf>
    <xf numFmtId="169" fontId="148" fillId="55" borderId="61" xfId="76" applyNumberFormat="1" applyFont="1" applyFill="1" applyBorder="1" applyAlignment="1">
      <alignment horizontal="right" vertical="center" wrapText="1"/>
    </xf>
    <xf numFmtId="0" fontId="17" fillId="0" borderId="0" xfId="75" applyFont="1" applyFill="1" applyBorder="1" applyAlignment="1">
      <alignment horizontal="right"/>
    </xf>
    <xf numFmtId="169" fontId="1" fillId="0" borderId="0" xfId="75" applyNumberFormat="1" applyFill="1" applyBorder="1"/>
    <xf numFmtId="0" fontId="13" fillId="0" borderId="0" xfId="46" applyFont="1" applyFill="1" applyBorder="1" applyAlignment="1">
      <alignment wrapText="1"/>
    </xf>
    <xf numFmtId="0" fontId="132" fillId="0" borderId="0" xfId="46" applyFont="1" applyFill="1" applyBorder="1" applyAlignment="1">
      <alignment wrapText="1"/>
    </xf>
    <xf numFmtId="169" fontId="134" fillId="0" borderId="63" xfId="76" applyNumberFormat="1" applyFont="1" applyFill="1" applyBorder="1" applyAlignment="1">
      <alignment horizontal="right" vertical="center" wrapText="1"/>
    </xf>
    <xf numFmtId="0" fontId="88" fillId="0" borderId="0" xfId="283" applyAlignment="1" applyProtection="1"/>
    <xf numFmtId="0" fontId="132" fillId="4" borderId="44" xfId="75" applyFont="1" applyFill="1" applyBorder="1" applyAlignment="1">
      <alignment horizontal="left" vertical="center" wrapText="1" indent="1"/>
    </xf>
    <xf numFmtId="169" fontId="46" fillId="4" borderId="44" xfId="76" applyNumberFormat="1" applyFont="1" applyFill="1" applyBorder="1" applyAlignment="1">
      <alignment horizontal="right" vertical="center" wrapText="1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2" fontId="161" fillId="4" borderId="44" xfId="0" applyNumberFormat="1" applyFont="1" applyFill="1" applyBorder="1" applyAlignment="1">
      <alignment horizontal="center" vertical="center" wrapText="1"/>
    </xf>
    <xf numFmtId="0" fontId="17" fillId="4" borderId="44" xfId="75" applyFont="1" applyFill="1" applyBorder="1" applyAlignment="1">
      <alignment horizontal="center" vertical="center" wrapText="1"/>
    </xf>
    <xf numFmtId="0" fontId="0" fillId="0" borderId="0" xfId="75" applyFont="1" applyBorder="1" applyAlignment="1">
      <alignment horizontal="center" vertical="center" textRotation="90"/>
    </xf>
    <xf numFmtId="0" fontId="22" fillId="5" borderId="0" xfId="46" applyFont="1" applyFill="1" applyBorder="1" applyAlignment="1">
      <alignment vertical="center" wrapText="1"/>
    </xf>
    <xf numFmtId="169" fontId="148" fillId="5" borderId="0" xfId="76" applyNumberFormat="1" applyFont="1" applyFill="1" applyBorder="1" applyAlignment="1">
      <alignment horizontal="right" vertical="center" wrapText="1"/>
    </xf>
    <xf numFmtId="169" fontId="116" fillId="5" borderId="0" xfId="76" applyNumberFormat="1" applyFont="1" applyFill="1" applyBorder="1" applyAlignment="1">
      <alignment horizontal="right" vertical="center" wrapText="1"/>
    </xf>
    <xf numFmtId="0" fontId="17" fillId="0" borderId="0" xfId="75" applyFont="1" applyBorder="1" applyAlignment="1">
      <alignment horizontal="center" vertical="center" textRotation="90"/>
    </xf>
    <xf numFmtId="0" fontId="133" fillId="5" borderId="0" xfId="46" applyFont="1" applyFill="1" applyBorder="1" applyAlignment="1">
      <alignment vertical="center" wrapText="1"/>
    </xf>
    <xf numFmtId="169" fontId="134" fillId="5" borderId="0" xfId="76" applyNumberFormat="1" applyFont="1" applyFill="1" applyBorder="1" applyAlignment="1">
      <alignment horizontal="right" vertical="center" wrapText="1"/>
    </xf>
    <xf numFmtId="169" fontId="46" fillId="5" borderId="0" xfId="76" applyNumberFormat="1" applyFont="1" applyFill="1" applyBorder="1" applyAlignment="1">
      <alignment horizontal="right" vertical="center" wrapText="1"/>
    </xf>
    <xf numFmtId="0" fontId="18" fillId="0" borderId="0" xfId="0" applyFont="1" applyAlignment="1">
      <alignment horizontal="center" vertical="center"/>
    </xf>
    <xf numFmtId="0" fontId="0" fillId="0" borderId="0" xfId="75" applyFont="1" applyFill="1" applyAlignment="1">
      <alignment horizontal="right"/>
    </xf>
    <xf numFmtId="0" fontId="27" fillId="0" borderId="0" xfId="75" applyFont="1" applyFill="1"/>
    <xf numFmtId="0" fontId="39" fillId="0" borderId="0" xfId="75" applyFont="1" applyFill="1" applyBorder="1" applyAlignment="1">
      <alignment horizontal="right"/>
    </xf>
    <xf numFmtId="169" fontId="39" fillId="0" borderId="0" xfId="7" applyNumberFormat="1" applyFont="1" applyFill="1" applyBorder="1" applyAlignment="1">
      <alignment horizontal="right" vertical="center" wrapText="1"/>
    </xf>
    <xf numFmtId="2" fontId="108" fillId="57" borderId="63" xfId="0" applyNumberFormat="1" applyFont="1" applyFill="1" applyBorder="1" applyAlignment="1">
      <alignment horizontal="center" vertical="center" wrapText="1"/>
    </xf>
    <xf numFmtId="169" fontId="39" fillId="57" borderId="63" xfId="7" applyNumberFormat="1" applyFont="1" applyFill="1" applyBorder="1" applyAlignment="1">
      <alignment horizontal="right" vertical="center" wrapText="1"/>
    </xf>
    <xf numFmtId="0" fontId="0" fillId="57" borderId="21" xfId="75" applyFont="1" applyFill="1" applyBorder="1" applyAlignment="1">
      <alignment horizontal="center" vertical="center" wrapText="1"/>
    </xf>
    <xf numFmtId="169" fontId="39" fillId="57" borderId="21" xfId="7" applyNumberFormat="1" applyFont="1" applyFill="1" applyBorder="1" applyAlignment="1">
      <alignment horizontal="right" vertical="center" wrapText="1"/>
    </xf>
    <xf numFmtId="2" fontId="108" fillId="57" borderId="49" xfId="0" applyNumberFormat="1" applyFont="1" applyFill="1" applyBorder="1" applyAlignment="1">
      <alignment horizontal="center" vertical="center" wrapText="1"/>
    </xf>
    <xf numFmtId="169" fontId="39" fillId="57" borderId="49" xfId="7" applyNumberFormat="1" applyFont="1" applyFill="1" applyBorder="1" applyAlignment="1">
      <alignment horizontal="right" vertical="center" wrapText="1"/>
    </xf>
    <xf numFmtId="0" fontId="0" fillId="57" borderId="63" xfId="75" applyFont="1" applyFill="1" applyBorder="1" applyAlignment="1">
      <alignment horizontal="center" vertical="center" wrapText="1"/>
    </xf>
    <xf numFmtId="169" fontId="34" fillId="2" borderId="63" xfId="7" applyNumberFormat="1" applyFont="1" applyFill="1" applyBorder="1" applyAlignment="1">
      <alignment horizontal="right" vertical="center" wrapText="1"/>
    </xf>
    <xf numFmtId="169" fontId="34" fillId="2" borderId="63" xfId="7" applyNumberFormat="1" applyFont="1" applyFill="1" applyBorder="1" applyAlignment="1">
      <alignment vertical="center" wrapText="1"/>
    </xf>
    <xf numFmtId="0" fontId="7" fillId="58" borderId="61" xfId="75" applyFont="1" applyFill="1" applyBorder="1" applyAlignment="1">
      <alignment horizontal="center" vertical="center" wrapText="1"/>
    </xf>
    <xf numFmtId="0" fontId="13" fillId="58" borderId="63" xfId="46" applyFont="1" applyFill="1" applyBorder="1" applyAlignment="1">
      <alignment horizontal="center" vertical="center" wrapText="1"/>
    </xf>
    <xf numFmtId="0" fontId="13" fillId="58" borderId="61" xfId="46" applyFont="1" applyFill="1" applyBorder="1" applyAlignment="1">
      <alignment horizontal="center" vertical="center" wrapText="1"/>
    </xf>
    <xf numFmtId="0" fontId="7" fillId="59" borderId="63" xfId="75" applyFont="1" applyFill="1" applyBorder="1" applyAlignment="1">
      <alignment horizontal="center" vertical="center" wrapText="1"/>
    </xf>
    <xf numFmtId="0" fontId="13" fillId="59" borderId="63" xfId="46" applyFont="1" applyFill="1" applyBorder="1" applyAlignment="1">
      <alignment horizontal="center" vertical="center" wrapText="1"/>
    </xf>
    <xf numFmtId="0" fontId="7" fillId="0" borderId="0" xfId="75" applyFont="1" applyFill="1"/>
    <xf numFmtId="0" fontId="1" fillId="0" borderId="63" xfId="75" applyFont="1" applyFill="1" applyBorder="1" applyAlignment="1"/>
    <xf numFmtId="0" fontId="49" fillId="0" borderId="63" xfId="75" applyFont="1" applyFill="1" applyBorder="1" applyAlignment="1">
      <alignment vertical="center"/>
    </xf>
    <xf numFmtId="0" fontId="49" fillId="0" borderId="63" xfId="75" applyFont="1" applyFill="1" applyBorder="1" applyAlignment="1">
      <alignment horizontal="center" vertical="center"/>
    </xf>
    <xf numFmtId="0" fontId="1" fillId="3" borderId="63" xfId="75" applyFont="1" applyFill="1" applyBorder="1" applyAlignment="1">
      <alignment horizontal="center" vertical="center" wrapText="1"/>
    </xf>
    <xf numFmtId="0" fontId="0" fillId="3" borderId="63" xfId="75" applyFont="1" applyFill="1" applyBorder="1" applyAlignment="1">
      <alignment horizontal="center" vertical="center" wrapText="1"/>
    </xf>
    <xf numFmtId="0" fontId="7" fillId="58" borderId="63" xfId="75" applyFont="1" applyFill="1" applyBorder="1" applyAlignment="1">
      <alignment horizontal="center" vertical="center" wrapText="1"/>
    </xf>
    <xf numFmtId="2" fontId="108" fillId="2" borderId="63" xfId="0" applyNumberFormat="1" applyFont="1" applyFill="1" applyBorder="1" applyAlignment="1">
      <alignment horizontal="center" vertical="center" wrapText="1"/>
    </xf>
    <xf numFmtId="0" fontId="0" fillId="2" borderId="63" xfId="75" applyFont="1" applyFill="1" applyBorder="1" applyAlignment="1">
      <alignment horizontal="center" vertical="center" wrapText="1"/>
    </xf>
    <xf numFmtId="0" fontId="124" fillId="57" borderId="61" xfId="75" applyFont="1" applyFill="1" applyBorder="1" applyAlignment="1">
      <alignment horizontal="left" indent="6"/>
    </xf>
    <xf numFmtId="169" fontId="150" fillId="4" borderId="44" xfId="76" applyNumberFormat="1" applyFont="1" applyFill="1" applyBorder="1" applyAlignment="1">
      <alignment horizontal="right" vertical="center" wrapText="1"/>
    </xf>
    <xf numFmtId="169" fontId="150" fillId="0" borderId="44" xfId="76" applyNumberFormat="1" applyFont="1" applyFill="1" applyBorder="1" applyAlignment="1">
      <alignment horizontal="right" vertical="center" wrapText="1"/>
    </xf>
    <xf numFmtId="0" fontId="151" fillId="0" borderId="0" xfId="75" applyFont="1" applyFill="1"/>
    <xf numFmtId="169" fontId="148" fillId="60" borderId="56" xfId="76" applyNumberFormat="1" applyFont="1" applyFill="1" applyBorder="1" applyAlignment="1">
      <alignment horizontal="right" vertical="center" wrapText="1"/>
    </xf>
    <xf numFmtId="0" fontId="50" fillId="0" borderId="61" xfId="46" applyFont="1" applyFill="1" applyBorder="1" applyAlignment="1">
      <alignment horizontal="center" vertical="center"/>
    </xf>
    <xf numFmtId="0" fontId="7" fillId="0" borderId="8" xfId="75" applyFont="1" applyFill="1" applyBorder="1" applyAlignment="1">
      <alignment horizontal="center" vertical="center" wrapText="1"/>
    </xf>
    <xf numFmtId="0" fontId="7" fillId="0" borderId="49" xfId="75" applyFont="1" applyFill="1" applyBorder="1" applyAlignment="1">
      <alignment horizontal="center" vertical="center" wrapText="1"/>
    </xf>
    <xf numFmtId="0" fontId="131" fillId="0" borderId="8" xfId="75" applyFont="1" applyFill="1" applyBorder="1" applyAlignment="1">
      <alignment horizontal="center" vertical="center" wrapText="1"/>
    </xf>
    <xf numFmtId="0" fontId="131" fillId="0" borderId="49" xfId="75" applyFont="1" applyFill="1" applyBorder="1" applyAlignment="1">
      <alignment horizontal="center" vertical="center" wrapText="1"/>
    </xf>
    <xf numFmtId="169" fontId="134" fillId="55" borderId="56" xfId="76" applyNumberFormat="1" applyFont="1" applyFill="1" applyBorder="1" applyAlignment="1">
      <alignment horizontal="right" vertical="center" wrapText="1"/>
    </xf>
    <xf numFmtId="9" fontId="17" fillId="0" borderId="0" xfId="14" applyFont="1"/>
    <xf numFmtId="169" fontId="148" fillId="3" borderId="56" xfId="76" applyNumberFormat="1" applyFont="1" applyFill="1" applyBorder="1" applyAlignment="1">
      <alignment horizontal="right" vertical="center" wrapText="1"/>
    </xf>
    <xf numFmtId="9" fontId="116" fillId="0" borderId="0" xfId="14" applyFont="1" applyFill="1" applyBorder="1" applyAlignment="1">
      <alignment horizontal="right" vertical="center" wrapText="1"/>
    </xf>
    <xf numFmtId="169" fontId="137" fillId="5" borderId="63" xfId="76" applyNumberFormat="1" applyFont="1" applyFill="1" applyBorder="1" applyAlignment="1">
      <alignment horizontal="right" vertical="center" wrapText="1"/>
    </xf>
    <xf numFmtId="9" fontId="134" fillId="5" borderId="63" xfId="14" applyFont="1" applyFill="1" applyBorder="1" applyAlignment="1">
      <alignment horizontal="right" vertical="center" wrapText="1"/>
    </xf>
    <xf numFmtId="0" fontId="163" fillId="0" borderId="3" xfId="78" applyFont="1" applyBorder="1" applyAlignment="1">
      <alignment vertical="center" wrapText="1"/>
    </xf>
    <xf numFmtId="169" fontId="1" fillId="0" borderId="0" xfId="73" applyNumberFormat="1"/>
    <xf numFmtId="169" fontId="1" fillId="0" borderId="0" xfId="73" applyNumberFormat="1" applyFont="1"/>
    <xf numFmtId="9" fontId="50" fillId="0" borderId="0" xfId="14" applyFont="1" applyFill="1" applyBorder="1" applyAlignment="1">
      <alignment horizontal="right"/>
    </xf>
    <xf numFmtId="169" fontId="116" fillId="0" borderId="63" xfId="76" applyNumberFormat="1" applyFont="1" applyFill="1" applyBorder="1" applyAlignment="1">
      <alignment horizontal="right" vertical="center" wrapText="1"/>
    </xf>
    <xf numFmtId="169" fontId="1" fillId="0" borderId="0" xfId="75" applyNumberFormat="1" applyFont="1" applyFill="1"/>
    <xf numFmtId="14" fontId="164" fillId="0" borderId="0" xfId="0" applyNumberFormat="1" applyFont="1" applyFill="1" applyBorder="1"/>
    <xf numFmtId="169" fontId="157" fillId="4" borderId="44" xfId="76" applyNumberFormat="1" applyFont="1" applyFill="1" applyBorder="1" applyAlignment="1">
      <alignment horizontal="right" vertical="center" wrapText="1"/>
    </xf>
    <xf numFmtId="169" fontId="158" fillId="4" borderId="44" xfId="76" applyNumberFormat="1" applyFont="1" applyFill="1" applyBorder="1" applyAlignment="1">
      <alignment horizontal="right" vertical="center" wrapText="1"/>
    </xf>
    <xf numFmtId="14" fontId="164" fillId="0" borderId="0" xfId="0" applyNumberFormat="1" applyFont="1"/>
    <xf numFmtId="0" fontId="165" fillId="0" borderId="0" xfId="0" applyFont="1"/>
    <xf numFmtId="0" fontId="151" fillId="0" borderId="0" xfId="75" applyFont="1"/>
    <xf numFmtId="169" fontId="148" fillId="5" borderId="10" xfId="76" applyNumberFormat="1" applyFont="1" applyFill="1" applyBorder="1" applyAlignment="1">
      <alignment horizontal="right" vertical="center" wrapText="1"/>
    </xf>
    <xf numFmtId="0" fontId="151" fillId="0" borderId="60" xfId="75" applyFont="1" applyBorder="1" applyAlignment="1">
      <alignment horizontal="right"/>
    </xf>
    <xf numFmtId="9" fontId="10" fillId="0" borderId="0" xfId="14" applyFont="1" applyFill="1"/>
    <xf numFmtId="0" fontId="13" fillId="0" borderId="63" xfId="46" applyFont="1" applyFill="1" applyBorder="1" applyAlignment="1">
      <alignment horizontal="center" vertical="center" wrapText="1"/>
    </xf>
    <xf numFmtId="0" fontId="13" fillId="0" borderId="60" xfId="46" applyFont="1" applyFill="1" applyBorder="1" applyAlignment="1">
      <alignment horizontal="center" vertical="center" wrapText="1"/>
    </xf>
    <xf numFmtId="0" fontId="132" fillId="0" borderId="60" xfId="46" applyFont="1" applyFill="1" applyBorder="1" applyAlignment="1">
      <alignment horizontal="center" vertical="center" wrapText="1"/>
    </xf>
    <xf numFmtId="0" fontId="11" fillId="0" borderId="62" xfId="75" applyFont="1" applyFill="1" applyBorder="1" applyAlignment="1">
      <alignment horizontal="center" vertical="top" wrapText="1"/>
    </xf>
    <xf numFmtId="0" fontId="11" fillId="0" borderId="63" xfId="75" applyFont="1" applyFill="1" applyBorder="1" applyAlignment="1">
      <alignment horizontal="left" vertical="top" wrapText="1" indent="1"/>
    </xf>
    <xf numFmtId="170" fontId="34" fillId="5" borderId="63" xfId="7" applyNumberFormat="1" applyFont="1" applyFill="1" applyBorder="1" applyAlignment="1">
      <alignment horizontal="right" vertical="center" wrapText="1"/>
    </xf>
    <xf numFmtId="169" fontId="158" fillId="4" borderId="63" xfId="76" applyNumberFormat="1" applyFont="1" applyFill="1" applyBorder="1" applyAlignment="1">
      <alignment horizontal="right" vertical="center" wrapText="1"/>
    </xf>
    <xf numFmtId="169" fontId="46" fillId="4" borderId="63" xfId="76" applyNumberFormat="1" applyFont="1" applyFill="1" applyBorder="1" applyAlignment="1">
      <alignment horizontal="right" vertical="center" wrapText="1"/>
    </xf>
    <xf numFmtId="0" fontId="143" fillId="0" borderId="62" xfId="75" applyFont="1" applyFill="1" applyBorder="1" applyAlignment="1">
      <alignment horizontal="center" vertical="top" wrapText="1"/>
    </xf>
    <xf numFmtId="0" fontId="11" fillId="0" borderId="63" xfId="75" applyFont="1" applyFill="1" applyBorder="1" applyAlignment="1">
      <alignment horizontal="center" vertical="top" wrapText="1"/>
    </xf>
    <xf numFmtId="169" fontId="34" fillId="0" borderId="63" xfId="7" applyNumberFormat="1" applyFont="1" applyFill="1" applyBorder="1" applyAlignment="1">
      <alignment horizontal="right" vertical="center" wrapText="1"/>
    </xf>
    <xf numFmtId="12" fontId="32" fillId="0" borderId="17" xfId="76" applyNumberFormat="1" applyFont="1" applyFill="1" applyBorder="1" applyAlignment="1">
      <alignment horizontal="left" vertical="center" wrapText="1"/>
    </xf>
    <xf numFmtId="0" fontId="7" fillId="0" borderId="4" xfId="127" applyFont="1" applyBorder="1" applyAlignment="1">
      <alignment horizontal="center" vertical="center"/>
    </xf>
    <xf numFmtId="0" fontId="1" fillId="3" borderId="4" xfId="127" applyFont="1" applyFill="1" applyBorder="1" applyAlignment="1">
      <alignment horizontal="center" vertical="center"/>
    </xf>
    <xf numFmtId="0" fontId="93" fillId="0" borderId="65" xfId="59" applyFont="1" applyBorder="1" applyAlignment="1">
      <alignment horizontal="left" vertical="center"/>
    </xf>
    <xf numFmtId="0" fontId="13" fillId="0" borderId="63" xfId="46" applyFont="1" applyFill="1" applyBorder="1" applyAlignment="1"/>
    <xf numFmtId="0" fontId="12" fillId="0" borderId="63" xfId="46" applyFont="1" applyFill="1" applyBorder="1" applyAlignment="1"/>
    <xf numFmtId="0" fontId="7" fillId="0" borderId="60" xfId="75" applyFont="1" applyFill="1" applyBorder="1" applyAlignment="1">
      <alignment horizontal="center" vertical="center"/>
    </xf>
    <xf numFmtId="0" fontId="7" fillId="0" borderId="56" xfId="75" applyFont="1" applyFill="1" applyBorder="1" applyAlignment="1">
      <alignment horizontal="center" vertical="center"/>
    </xf>
    <xf numFmtId="0" fontId="7" fillId="0" borderId="8" xfId="75" applyFont="1" applyFill="1" applyBorder="1" applyAlignment="1">
      <alignment horizontal="center" vertical="center" wrapText="1"/>
    </xf>
    <xf numFmtId="0" fontId="7" fillId="0" borderId="49" xfId="75" applyFont="1" applyFill="1" applyBorder="1" applyAlignment="1">
      <alignment horizontal="center" vertical="center" wrapText="1"/>
    </xf>
    <xf numFmtId="0" fontId="50" fillId="0" borderId="61" xfId="46" applyFont="1" applyFill="1" applyBorder="1" applyAlignment="1">
      <alignment horizontal="center" vertical="center"/>
    </xf>
    <xf numFmtId="0" fontId="50" fillId="0" borderId="60" xfId="46" applyFont="1" applyFill="1" applyBorder="1" applyAlignment="1">
      <alignment horizontal="center" vertical="center"/>
    </xf>
    <xf numFmtId="169" fontId="148" fillId="4" borderId="56" xfId="76" applyNumberFormat="1" applyFont="1" applyFill="1" applyBorder="1" applyAlignment="1">
      <alignment horizontal="right" vertical="center" wrapText="1"/>
    </xf>
    <xf numFmtId="0" fontId="166" fillId="4" borderId="63" xfId="0" applyFont="1" applyFill="1" applyBorder="1"/>
    <xf numFmtId="0" fontId="166" fillId="0" borderId="63" xfId="0" applyFont="1" applyBorder="1"/>
    <xf numFmtId="169" fontId="116" fillId="4" borderId="56" xfId="76" applyNumberFormat="1" applyFont="1" applyFill="1" applyBorder="1" applyAlignment="1">
      <alignment horizontal="right" vertical="center" wrapText="1"/>
    </xf>
    <xf numFmtId="169" fontId="137" fillId="4" borderId="56" xfId="76" applyNumberFormat="1" applyFont="1" applyFill="1" applyBorder="1" applyAlignment="1">
      <alignment horizontal="right" vertical="center" wrapText="1"/>
    </xf>
    <xf numFmtId="169" fontId="148" fillId="4" borderId="61" xfId="76" applyNumberFormat="1" applyFont="1" applyFill="1" applyBorder="1" applyAlignment="1">
      <alignment horizontal="right" vertical="center" wrapText="1"/>
    </xf>
    <xf numFmtId="169" fontId="137" fillId="4" borderId="63" xfId="76" applyNumberFormat="1" applyFont="1" applyFill="1" applyBorder="1" applyAlignment="1">
      <alignment horizontal="right" vertical="center" wrapText="1"/>
    </xf>
    <xf numFmtId="0" fontId="93" fillId="0" borderId="65" xfId="59" applyFont="1" applyBorder="1"/>
    <xf numFmtId="0" fontId="26" fillId="0" borderId="65" xfId="59" applyFont="1" applyBorder="1"/>
    <xf numFmtId="0" fontId="36" fillId="0" borderId="65" xfId="59" applyBorder="1" applyAlignment="1">
      <alignment horizontal="left"/>
    </xf>
    <xf numFmtId="0" fontId="163" fillId="0" borderId="0" xfId="78" applyFont="1" applyBorder="1" applyAlignment="1">
      <alignment vertical="center" wrapText="1"/>
    </xf>
    <xf numFmtId="0" fontId="88" fillId="0" borderId="100" xfId="283" applyBorder="1" applyAlignment="1" applyProtection="1">
      <alignment vertical="center" wrapText="1"/>
    </xf>
    <xf numFmtId="0" fontId="88" fillId="0" borderId="100" xfId="283" applyBorder="1" applyAlignment="1" applyProtection="1"/>
    <xf numFmtId="0" fontId="88" fillId="0" borderId="106" xfId="283" applyBorder="1" applyAlignment="1" applyProtection="1"/>
    <xf numFmtId="14" fontId="7" fillId="0" borderId="107" xfId="59" applyNumberFormat="1" applyFont="1" applyBorder="1" applyAlignment="1">
      <alignment horizontal="center" vertical="center"/>
    </xf>
    <xf numFmtId="0" fontId="93" fillId="0" borderId="108" xfId="59" applyFont="1" applyBorder="1" applyAlignment="1">
      <alignment horizontal="center" vertical="center"/>
    </xf>
    <xf numFmtId="0" fontId="88" fillId="0" borderId="111" xfId="283" applyBorder="1" applyAlignment="1" applyProtection="1"/>
    <xf numFmtId="0" fontId="93" fillId="0" borderId="108" xfId="59" applyFont="1" applyBorder="1" applyAlignment="1">
      <alignment horizontal="left" vertical="center"/>
    </xf>
    <xf numFmtId="0" fontId="88" fillId="0" borderId="112" xfId="283" applyBorder="1" applyAlignment="1" applyProtection="1"/>
    <xf numFmtId="0" fontId="93" fillId="0" borderId="98" xfId="59" applyFont="1" applyBorder="1" applyAlignment="1">
      <alignment horizontal="center"/>
    </xf>
    <xf numFmtId="0" fontId="88" fillId="0" borderId="116" xfId="283" applyBorder="1" applyAlignment="1" applyProtection="1"/>
    <xf numFmtId="14" fontId="7" fillId="0" borderId="117" xfId="59" applyNumberFormat="1" applyFont="1" applyBorder="1" applyAlignment="1">
      <alignment horizontal="center"/>
    </xf>
    <xf numFmtId="0" fontId="93" fillId="0" borderId="98" xfId="59" applyFont="1" applyBorder="1" applyAlignment="1">
      <alignment horizontal="left" vertical="center"/>
    </xf>
    <xf numFmtId="0" fontId="13" fillId="3" borderId="11" xfId="46" applyFont="1" applyFill="1" applyBorder="1" applyAlignment="1">
      <alignment horizontal="center" vertical="center" wrapText="1"/>
    </xf>
    <xf numFmtId="0" fontId="13" fillId="3" borderId="49" xfId="46" applyFont="1" applyFill="1" applyBorder="1" applyAlignment="1">
      <alignment horizontal="center" vertical="center" wrapText="1"/>
    </xf>
    <xf numFmtId="0" fontId="93" fillId="0" borderId="113" xfId="59" applyFont="1" applyBorder="1" applyAlignment="1">
      <alignment horizontal="center"/>
    </xf>
    <xf numFmtId="0" fontId="23" fillId="0" borderId="61" xfId="75" applyFont="1" applyFill="1" applyBorder="1" applyAlignment="1">
      <alignment horizontal="center" vertical="center"/>
    </xf>
    <xf numFmtId="0" fontId="1" fillId="0" borderId="119" xfId="73" applyFont="1" applyBorder="1"/>
    <xf numFmtId="0" fontId="7" fillId="0" borderId="118" xfId="73" applyFont="1" applyBorder="1" applyAlignment="1">
      <alignment horizontal="center"/>
    </xf>
    <xf numFmtId="0" fontId="7" fillId="0" borderId="119" xfId="75" applyFont="1" applyBorder="1" applyAlignment="1">
      <alignment horizontal="center"/>
    </xf>
    <xf numFmtId="0" fontId="1" fillId="0" borderId="119" xfId="75" applyBorder="1" applyAlignment="1">
      <alignment horizontal="center"/>
    </xf>
    <xf numFmtId="0" fontId="21" fillId="0" borderId="119" xfId="75" applyFont="1" applyBorder="1" applyAlignment="1">
      <alignment horizontal="center"/>
    </xf>
    <xf numFmtId="0" fontId="13" fillId="3" borderId="101" xfId="46" applyFont="1" applyFill="1" applyBorder="1" applyAlignment="1">
      <alignment horizontal="center" vertical="center" wrapText="1"/>
    </xf>
    <xf numFmtId="0" fontId="13" fillId="3" borderId="113" xfId="46" applyFont="1" applyFill="1" applyBorder="1" applyAlignment="1">
      <alignment horizontal="center" vertical="center" wrapText="1"/>
    </xf>
    <xf numFmtId="169" fontId="34" fillId="5" borderId="113" xfId="76" applyNumberFormat="1" applyFont="1" applyFill="1" applyBorder="1" applyAlignment="1">
      <alignment horizontal="right" vertical="center" wrapText="1"/>
    </xf>
    <xf numFmtId="0" fontId="88" fillId="0" borderId="113" xfId="283" applyBorder="1" applyAlignment="1" applyProtection="1"/>
    <xf numFmtId="0" fontId="93" fillId="0" borderId="113" xfId="59" applyFont="1" applyBorder="1" applyAlignment="1">
      <alignment horizontal="left" vertical="center"/>
    </xf>
    <xf numFmtId="14" fontId="7" fillId="0" borderId="113" xfId="59" applyNumberFormat="1" applyFont="1" applyBorder="1" applyAlignment="1">
      <alignment horizontal="center" vertical="center"/>
    </xf>
    <xf numFmtId="0" fontId="93" fillId="0" borderId="113" xfId="59" applyFont="1" applyBorder="1" applyAlignment="1">
      <alignment horizontal="center" vertical="center"/>
    </xf>
    <xf numFmtId="0" fontId="88" fillId="0" borderId="113" xfId="283" quotePrefix="1" applyBorder="1" applyAlignment="1" applyProtection="1"/>
    <xf numFmtId="0" fontId="0" fillId="0" borderId="0" xfId="0" applyAlignment="1" applyProtection="1">
      <alignment horizontal="left" vertical="top" wrapText="1"/>
      <protection locked="0" hidden="1"/>
    </xf>
    <xf numFmtId="167" fontId="15" fillId="9" borderId="61" xfId="0" applyNumberFormat="1" applyFont="1" applyFill="1" applyBorder="1" applyAlignment="1" applyProtection="1">
      <alignment horizontal="left" vertical="center" wrapText="1"/>
      <protection locked="0" hidden="1"/>
    </xf>
    <xf numFmtId="167" fontId="15" fillId="9" borderId="62" xfId="0" applyNumberFormat="1" applyFont="1" applyFill="1" applyBorder="1" applyAlignment="1" applyProtection="1">
      <alignment horizontal="left" vertical="center" wrapText="1"/>
      <protection locked="0" hidden="1"/>
    </xf>
    <xf numFmtId="167" fontId="15" fillId="9" borderId="60" xfId="0" applyNumberFormat="1" applyFont="1" applyFill="1" applyBorder="1" applyAlignment="1" applyProtection="1">
      <alignment horizontal="left" vertical="center" wrapText="1"/>
      <protection locked="0" hidden="1"/>
    </xf>
    <xf numFmtId="0" fontId="26" fillId="0" borderId="61" xfId="59" applyFont="1" applyBorder="1" applyAlignment="1">
      <alignment horizontal="left"/>
    </xf>
    <xf numFmtId="0" fontId="26" fillId="0" borderId="60" xfId="59" applyFont="1" applyBorder="1" applyAlignment="1">
      <alignment horizontal="left"/>
    </xf>
    <xf numFmtId="0" fontId="93" fillId="0" borderId="101" xfId="59" applyFont="1" applyBorder="1" applyAlignment="1">
      <alignment horizontal="center" vertical="center"/>
    </xf>
    <xf numFmtId="0" fontId="93" fillId="0" borderId="103" xfId="59" applyFont="1" applyBorder="1" applyAlignment="1">
      <alignment horizontal="center" vertical="center"/>
    </xf>
    <xf numFmtId="0" fontId="93" fillId="0" borderId="98" xfId="59" applyFont="1" applyBorder="1" applyAlignment="1">
      <alignment horizontal="center" vertical="center"/>
    </xf>
    <xf numFmtId="0" fontId="93" fillId="0" borderId="11" xfId="59" applyFont="1" applyBorder="1" applyAlignment="1">
      <alignment horizontal="center" vertical="center"/>
    </xf>
    <xf numFmtId="0" fontId="26" fillId="0" borderId="109" xfId="59" applyFont="1" applyBorder="1" applyAlignment="1">
      <alignment horizontal="left"/>
    </xf>
    <xf numFmtId="0" fontId="26" fillId="0" borderId="110" xfId="59" applyFont="1" applyBorder="1" applyAlignment="1">
      <alignment horizontal="left"/>
    </xf>
    <xf numFmtId="0" fontId="26" fillId="0" borderId="71" xfId="59" applyFont="1" applyBorder="1" applyAlignment="1">
      <alignment horizontal="left" vertical="center" wrapText="1"/>
    </xf>
    <xf numFmtId="0" fontId="26" fillId="0" borderId="66" xfId="59" applyFont="1" applyBorder="1" applyAlignment="1">
      <alignment horizontal="left" vertical="center" wrapText="1"/>
    </xf>
    <xf numFmtId="0" fontId="26" fillId="0" borderId="104" xfId="59" applyFont="1" applyBorder="1" applyAlignment="1">
      <alignment horizontal="left" vertical="center" wrapText="1"/>
    </xf>
    <xf numFmtId="0" fontId="26" fillId="0" borderId="105" xfId="59" applyFont="1" applyBorder="1" applyAlignment="1">
      <alignment horizontal="left" vertical="center" wrapText="1"/>
    </xf>
    <xf numFmtId="0" fontId="26" fillId="0" borderId="113" xfId="59" applyFont="1" applyBorder="1" applyAlignment="1">
      <alignment horizontal="left"/>
    </xf>
    <xf numFmtId="0" fontId="26" fillId="0" borderId="113" xfId="59" applyFont="1" applyBorder="1" applyAlignment="1">
      <alignment horizontal="left" wrapText="1"/>
    </xf>
    <xf numFmtId="14" fontId="7" fillId="0" borderId="113" xfId="59" applyNumberFormat="1" applyFont="1" applyBorder="1" applyAlignment="1">
      <alignment horizontal="center" vertical="center"/>
    </xf>
    <xf numFmtId="0" fontId="93" fillId="0" borderId="113" xfId="59" applyFont="1" applyBorder="1" applyAlignment="1">
      <alignment horizontal="center" vertical="center"/>
    </xf>
    <xf numFmtId="14" fontId="7" fillId="0" borderId="63" xfId="59" applyNumberFormat="1" applyFont="1" applyBorder="1" applyAlignment="1">
      <alignment horizontal="center" vertical="center"/>
    </xf>
    <xf numFmtId="0" fontId="128" fillId="0" borderId="63" xfId="59" applyFont="1" applyFill="1" applyBorder="1" applyAlignment="1">
      <alignment horizontal="left" vertical="center" wrapText="1"/>
    </xf>
    <xf numFmtId="0" fontId="26" fillId="0" borderId="114" xfId="59" applyFont="1" applyBorder="1" applyAlignment="1">
      <alignment horizontal="left"/>
    </xf>
    <xf numFmtId="0" fontId="26" fillId="0" borderId="115" xfId="59" applyFont="1" applyBorder="1" applyAlignment="1">
      <alignment horizontal="left"/>
    </xf>
    <xf numFmtId="0" fontId="26" fillId="0" borderId="109" xfId="59" applyFont="1" applyBorder="1" applyAlignment="1">
      <alignment horizontal="left" wrapText="1"/>
    </xf>
    <xf numFmtId="0" fontId="26" fillId="0" borderId="110" xfId="59" applyFont="1" applyBorder="1" applyAlignment="1">
      <alignment horizontal="left" wrapText="1"/>
    </xf>
    <xf numFmtId="14" fontId="7" fillId="0" borderId="65" xfId="59" applyNumberFormat="1" applyFont="1" applyBorder="1" applyAlignment="1">
      <alignment horizontal="center" vertical="center"/>
    </xf>
    <xf numFmtId="0" fontId="26" fillId="0" borderId="63" xfId="59" applyFont="1" applyBorder="1" applyAlignment="1">
      <alignment horizontal="left" vertical="center"/>
    </xf>
    <xf numFmtId="0" fontId="93" fillId="0" borderId="63" xfId="59" applyFont="1" applyBorder="1" applyAlignment="1">
      <alignment horizontal="center" vertical="center"/>
    </xf>
    <xf numFmtId="14" fontId="7" fillId="0" borderId="19" xfId="59" applyNumberFormat="1" applyFont="1" applyBorder="1" applyAlignment="1">
      <alignment horizontal="center" vertical="center"/>
    </xf>
    <xf numFmtId="14" fontId="7" fillId="0" borderId="99" xfId="59" applyNumberFormat="1" applyFont="1" applyBorder="1" applyAlignment="1">
      <alignment horizontal="center" vertical="center"/>
    </xf>
    <xf numFmtId="14" fontId="7" fillId="0" borderId="102" xfId="59" applyNumberFormat="1" applyFont="1" applyBorder="1" applyAlignment="1">
      <alignment horizontal="center" vertical="center"/>
    </xf>
    <xf numFmtId="0" fontId="128" fillId="0" borderId="22" xfId="59" applyFont="1" applyFill="1" applyBorder="1" applyAlignment="1">
      <alignment horizontal="left" vertical="center" wrapText="1"/>
    </xf>
    <xf numFmtId="0" fontId="128" fillId="0" borderId="20" xfId="59" applyFont="1" applyFill="1" applyBorder="1" applyAlignment="1">
      <alignment horizontal="left" vertical="center" wrapText="1"/>
    </xf>
    <xf numFmtId="0" fontId="26" fillId="0" borderId="61" xfId="59" applyFont="1" applyBorder="1" applyAlignment="1">
      <alignment horizontal="left" wrapText="1"/>
    </xf>
    <xf numFmtId="0" fontId="26" fillId="0" borderId="60" xfId="59" applyFont="1" applyBorder="1" applyAlignment="1">
      <alignment horizontal="left" wrapText="1"/>
    </xf>
    <xf numFmtId="0" fontId="26" fillId="0" borderId="63" xfId="59" applyFont="1" applyBorder="1" applyAlignment="1">
      <alignment horizontal="left" vertical="center" wrapText="1"/>
    </xf>
    <xf numFmtId="0" fontId="93" fillId="0" borderId="63" xfId="59" applyFont="1" applyBorder="1" applyAlignment="1">
      <alignment horizontal="right" vertical="center"/>
    </xf>
    <xf numFmtId="0" fontId="93" fillId="0" borderId="63" xfId="59" applyFont="1" applyBorder="1" applyAlignment="1">
      <alignment horizontal="center" vertical="center" wrapText="1"/>
    </xf>
    <xf numFmtId="14" fontId="7" fillId="0" borderId="49" xfId="59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90" fillId="0" borderId="44" xfId="127" applyFont="1" applyFill="1" applyBorder="1" applyAlignment="1">
      <alignment horizontal="center" vertical="center" textRotation="90" wrapText="1"/>
    </xf>
    <xf numFmtId="0" fontId="50" fillId="0" borderId="4" xfId="46" applyFont="1" applyFill="1" applyBorder="1" applyAlignment="1">
      <alignment horizontal="center" vertical="center" wrapText="1"/>
    </xf>
    <xf numFmtId="0" fontId="13" fillId="0" borderId="44" xfId="46" applyFont="1" applyFill="1" applyBorder="1" applyAlignment="1">
      <alignment horizontal="center" vertical="center" wrapText="1"/>
    </xf>
    <xf numFmtId="0" fontId="13" fillId="0" borderId="14" xfId="46" applyFont="1" applyFill="1" applyBorder="1" applyAlignment="1">
      <alignment horizontal="center" vertical="center" wrapText="1"/>
    </xf>
    <xf numFmtId="0" fontId="13" fillId="0" borderId="13" xfId="46" applyFont="1" applyFill="1" applyBorder="1" applyAlignment="1">
      <alignment horizontal="center" vertical="center" wrapText="1"/>
    </xf>
    <xf numFmtId="0" fontId="13" fillId="0" borderId="15" xfId="46" applyFont="1" applyFill="1" applyBorder="1" applyAlignment="1">
      <alignment horizontal="center" vertical="center" wrapText="1"/>
    </xf>
    <xf numFmtId="0" fontId="13" fillId="0" borderId="1" xfId="46" applyFont="1" applyFill="1" applyBorder="1" applyAlignment="1">
      <alignment horizontal="center" vertical="center" wrapText="1"/>
    </xf>
    <xf numFmtId="0" fontId="13" fillId="0" borderId="12" xfId="46" applyFont="1" applyFill="1" applyBorder="1" applyAlignment="1">
      <alignment horizontal="center" vertical="center" wrapText="1"/>
    </xf>
    <xf numFmtId="0" fontId="13" fillId="0" borderId="10" xfId="46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12" fillId="0" borderId="14" xfId="46" applyFont="1" applyFill="1" applyBorder="1" applyAlignment="1">
      <alignment horizontal="center" vertical="center"/>
    </xf>
    <xf numFmtId="0" fontId="12" fillId="0" borderId="16" xfId="46" applyFont="1" applyFill="1" applyBorder="1" applyAlignment="1">
      <alignment horizontal="center" vertical="center"/>
    </xf>
    <xf numFmtId="0" fontId="12" fillId="0" borderId="13" xfId="46" applyFont="1" applyFill="1" applyBorder="1" applyAlignment="1">
      <alignment horizontal="center" vertical="center"/>
    </xf>
    <xf numFmtId="0" fontId="13" fillId="0" borderId="35" xfId="46" applyFont="1" applyFill="1" applyBorder="1" applyAlignment="1">
      <alignment horizontal="center" vertical="center" wrapText="1"/>
    </xf>
    <xf numFmtId="0" fontId="13" fillId="0" borderId="4" xfId="46" applyFont="1" applyFill="1" applyBorder="1" applyAlignment="1">
      <alignment horizontal="center" vertical="center" wrapText="1"/>
    </xf>
    <xf numFmtId="0" fontId="13" fillId="0" borderId="36" xfId="46" applyFont="1" applyFill="1" applyBorder="1" applyAlignment="1">
      <alignment horizontal="center" vertical="center" wrapText="1"/>
    </xf>
    <xf numFmtId="0" fontId="7" fillId="0" borderId="44" xfId="75" applyFont="1" applyFill="1" applyBorder="1" applyAlignment="1">
      <alignment horizontal="center" vertical="center"/>
    </xf>
    <xf numFmtId="0" fontId="13" fillId="0" borderId="0" xfId="46" applyFont="1" applyFill="1" applyBorder="1" applyAlignment="1">
      <alignment horizontal="center" vertical="center" wrapText="1"/>
    </xf>
    <xf numFmtId="0" fontId="13" fillId="0" borderId="2" xfId="46" applyFont="1" applyFill="1" applyBorder="1" applyAlignment="1">
      <alignment horizontal="center" vertical="center" wrapText="1"/>
    </xf>
    <xf numFmtId="0" fontId="10" fillId="0" borderId="44" xfId="46" applyFont="1" applyFill="1" applyBorder="1" applyAlignment="1">
      <alignment horizontal="center" vertical="center" wrapText="1"/>
    </xf>
    <xf numFmtId="0" fontId="13" fillId="0" borderId="45" xfId="46" applyFont="1" applyFill="1" applyBorder="1" applyAlignment="1">
      <alignment horizontal="center" wrapText="1"/>
    </xf>
    <xf numFmtId="0" fontId="13" fillId="0" borderId="42" xfId="46" applyFont="1" applyFill="1" applyBorder="1" applyAlignment="1">
      <alignment horizontal="center" wrapText="1"/>
    </xf>
    <xf numFmtId="0" fontId="13" fillId="0" borderId="43" xfId="46" applyFont="1" applyFill="1" applyBorder="1" applyAlignment="1">
      <alignment horizontal="center" wrapText="1"/>
    </xf>
    <xf numFmtId="0" fontId="13" fillId="0" borderId="45" xfId="46" applyFont="1" applyFill="1" applyBorder="1" applyAlignment="1">
      <alignment horizontal="center" vertical="center" wrapText="1"/>
    </xf>
    <xf numFmtId="0" fontId="13" fillId="0" borderId="42" xfId="46" applyFont="1" applyFill="1" applyBorder="1" applyAlignment="1">
      <alignment horizontal="center" vertical="center" wrapText="1"/>
    </xf>
    <xf numFmtId="0" fontId="50" fillId="0" borderId="45" xfId="46" applyFont="1" applyFill="1" applyBorder="1" applyAlignment="1">
      <alignment horizontal="center" vertical="center" wrapText="1"/>
    </xf>
    <xf numFmtId="0" fontId="23" fillId="0" borderId="8" xfId="127" applyFont="1" applyFill="1" applyBorder="1" applyAlignment="1">
      <alignment horizontal="center" vertical="center" textRotation="90" wrapText="1"/>
    </xf>
    <xf numFmtId="0" fontId="23" fillId="0" borderId="11" xfId="127" applyFont="1" applyFill="1" applyBorder="1" applyAlignment="1">
      <alignment horizontal="center" vertical="center" textRotation="90" wrapText="1"/>
    </xf>
    <xf numFmtId="0" fontId="7" fillId="0" borderId="45" xfId="75" applyFont="1" applyBorder="1" applyAlignment="1">
      <alignment horizontal="center"/>
    </xf>
    <xf numFmtId="0" fontId="7" fillId="0" borderId="43" xfId="75" applyFont="1" applyBorder="1" applyAlignment="1">
      <alignment horizontal="center"/>
    </xf>
    <xf numFmtId="0" fontId="10" fillId="0" borderId="8" xfId="46" applyFont="1" applyFill="1" applyBorder="1" applyAlignment="1">
      <alignment horizontal="center" vertical="center" wrapText="1"/>
    </xf>
    <xf numFmtId="0" fontId="10" fillId="0" borderId="46" xfId="46" applyFont="1" applyFill="1" applyBorder="1" applyAlignment="1">
      <alignment horizontal="center" vertical="center" wrapText="1"/>
    </xf>
    <xf numFmtId="0" fontId="50" fillId="0" borderId="43" xfId="46" applyFont="1" applyFill="1" applyBorder="1" applyAlignment="1">
      <alignment horizontal="center" vertical="center" wrapText="1"/>
    </xf>
    <xf numFmtId="0" fontId="50" fillId="5" borderId="4" xfId="46" applyFont="1" applyFill="1" applyBorder="1" applyAlignment="1">
      <alignment horizontal="center" vertical="center" wrapText="1"/>
    </xf>
    <xf numFmtId="0" fontId="50" fillId="5" borderId="45" xfId="46" applyFont="1" applyFill="1" applyBorder="1" applyAlignment="1">
      <alignment horizontal="center" vertical="center" wrapText="1"/>
    </xf>
    <xf numFmtId="0" fontId="7" fillId="0" borderId="37" xfId="75" applyFont="1" applyFill="1" applyBorder="1" applyAlignment="1">
      <alignment horizontal="center" vertical="center"/>
    </xf>
    <xf numFmtId="0" fontId="7" fillId="0" borderId="39" xfId="75" applyFont="1" applyFill="1" applyBorder="1" applyAlignment="1">
      <alignment horizontal="center" vertical="center"/>
    </xf>
    <xf numFmtId="0" fontId="7" fillId="0" borderId="36" xfId="75" applyFont="1" applyFill="1" applyBorder="1" applyAlignment="1">
      <alignment horizontal="center" vertical="center"/>
    </xf>
    <xf numFmtId="0" fontId="50" fillId="0" borderId="36" xfId="46" applyFont="1" applyFill="1" applyBorder="1" applyAlignment="1">
      <alignment horizontal="center" vertical="center" wrapText="1"/>
    </xf>
    <xf numFmtId="0" fontId="13" fillId="0" borderId="8" xfId="46" applyFont="1" applyFill="1" applyBorder="1" applyAlignment="1">
      <alignment horizontal="center" vertical="center" textRotation="90" wrapText="1"/>
    </xf>
    <xf numFmtId="0" fontId="13" fillId="0" borderId="11" xfId="46" applyFont="1" applyFill="1" applyBorder="1" applyAlignment="1">
      <alignment horizontal="center" vertical="center" textRotation="90" wrapText="1"/>
    </xf>
    <xf numFmtId="0" fontId="13" fillId="0" borderId="9" xfId="46" applyFont="1" applyFill="1" applyBorder="1" applyAlignment="1">
      <alignment horizontal="center" vertical="center" textRotation="90" wrapText="1"/>
    </xf>
    <xf numFmtId="0" fontId="24" fillId="0" borderId="36" xfId="75" applyFont="1" applyFill="1" applyBorder="1" applyAlignment="1">
      <alignment horizontal="center" vertical="center"/>
    </xf>
    <xf numFmtId="0" fontId="24" fillId="0" borderId="44" xfId="75" applyFont="1" applyFill="1" applyBorder="1" applyAlignment="1">
      <alignment horizontal="center" vertical="center"/>
    </xf>
    <xf numFmtId="0" fontId="50" fillId="0" borderId="36" xfId="46" applyFont="1" applyFill="1" applyBorder="1" applyAlignment="1">
      <alignment horizontal="center" vertical="center"/>
    </xf>
    <xf numFmtId="0" fontId="50" fillId="0" borderId="44" xfId="46" applyFont="1" applyFill="1" applyBorder="1" applyAlignment="1">
      <alignment horizontal="center" vertical="center"/>
    </xf>
    <xf numFmtId="0" fontId="7" fillId="0" borderId="12" xfId="75" applyFont="1" applyFill="1" applyBorder="1" applyAlignment="1">
      <alignment horizontal="center" vertical="center"/>
    </xf>
    <xf numFmtId="0" fontId="7" fillId="0" borderId="2" xfId="75" applyFont="1" applyFill="1" applyBorder="1" applyAlignment="1">
      <alignment horizontal="center" vertical="center"/>
    </xf>
    <xf numFmtId="0" fontId="7" fillId="0" borderId="45" xfId="75" applyFont="1" applyFill="1" applyBorder="1" applyAlignment="1">
      <alignment horizontal="center" vertical="center"/>
    </xf>
    <xf numFmtId="0" fontId="7" fillId="0" borderId="42" xfId="75" applyFont="1" applyFill="1" applyBorder="1" applyAlignment="1">
      <alignment horizontal="center" vertical="center"/>
    </xf>
    <xf numFmtId="0" fontId="7" fillId="0" borderId="43" xfId="75" applyFont="1" applyFill="1" applyBorder="1" applyAlignment="1">
      <alignment horizontal="center" vertical="center"/>
    </xf>
    <xf numFmtId="0" fontId="24" fillId="0" borderId="45" xfId="75" applyFont="1" applyFill="1" applyBorder="1" applyAlignment="1">
      <alignment horizontal="center" vertical="center"/>
    </xf>
    <xf numFmtId="0" fontId="24" fillId="0" borderId="42" xfId="75" applyFont="1" applyFill="1" applyBorder="1" applyAlignment="1">
      <alignment horizontal="center" vertical="center"/>
    </xf>
    <xf numFmtId="0" fontId="24" fillId="0" borderId="43" xfId="75" applyFont="1" applyFill="1" applyBorder="1" applyAlignment="1">
      <alignment horizontal="center" vertical="center"/>
    </xf>
    <xf numFmtId="0" fontId="24" fillId="0" borderId="8" xfId="75" applyFont="1" applyFill="1" applyBorder="1" applyAlignment="1">
      <alignment horizontal="center" vertical="center" wrapText="1"/>
    </xf>
    <xf numFmtId="0" fontId="24" fillId="0" borderId="46" xfId="75" applyFont="1" applyFill="1" applyBorder="1" applyAlignment="1">
      <alignment horizontal="center" vertical="center" wrapText="1"/>
    </xf>
    <xf numFmtId="0" fontId="50" fillId="0" borderId="45" xfId="46" applyFont="1" applyFill="1" applyBorder="1" applyAlignment="1">
      <alignment horizontal="center" vertical="center"/>
    </xf>
    <xf numFmtId="0" fontId="50" fillId="0" borderId="42" xfId="46" applyFont="1" applyFill="1" applyBorder="1" applyAlignment="1">
      <alignment horizontal="center" vertical="center"/>
    </xf>
    <xf numFmtId="0" fontId="50" fillId="0" borderId="43" xfId="46" applyFont="1" applyFill="1" applyBorder="1" applyAlignment="1">
      <alignment horizontal="center" vertical="center"/>
    </xf>
    <xf numFmtId="0" fontId="23" fillId="5" borderId="6" xfId="127" applyFont="1" applyFill="1" applyBorder="1" applyAlignment="1">
      <alignment horizontal="left" vertical="center" indent="1"/>
    </xf>
    <xf numFmtId="0" fontId="23" fillId="5" borderId="5" xfId="127" applyFont="1" applyFill="1" applyBorder="1" applyAlignment="1">
      <alignment horizontal="left" vertical="center" indent="1"/>
    </xf>
    <xf numFmtId="0" fontId="7" fillId="0" borderId="65" xfId="127" applyFont="1" applyBorder="1" applyAlignment="1">
      <alignment horizontal="center" wrapText="1"/>
    </xf>
    <xf numFmtId="0" fontId="7" fillId="0" borderId="49" xfId="127" applyFont="1" applyBorder="1" applyAlignment="1">
      <alignment horizontal="center" wrapText="1"/>
    </xf>
    <xf numFmtId="0" fontId="27" fillId="0" borderId="2" xfId="127" applyFont="1" applyBorder="1" applyAlignment="1">
      <alignment horizontal="center" wrapText="1"/>
    </xf>
    <xf numFmtId="0" fontId="14" fillId="0" borderId="63" xfId="6" applyFont="1" applyFill="1" applyBorder="1" applyAlignment="1">
      <alignment horizontal="left" vertical="center"/>
    </xf>
    <xf numFmtId="0" fontId="0" fillId="0" borderId="4" xfId="127" applyFont="1" applyBorder="1" applyAlignment="1">
      <alignment horizontal="center" vertical="center"/>
    </xf>
    <xf numFmtId="0" fontId="1" fillId="0" borderId="4" xfId="127" applyFont="1" applyBorder="1" applyAlignment="1">
      <alignment horizontal="center" vertical="center"/>
    </xf>
    <xf numFmtId="0" fontId="23" fillId="5" borderId="33" xfId="127" applyFont="1" applyFill="1" applyBorder="1" applyAlignment="1">
      <alignment horizontal="center" vertical="center"/>
    </xf>
    <xf numFmtId="0" fontId="23" fillId="5" borderId="34" xfId="127" applyFont="1" applyFill="1" applyBorder="1" applyAlignment="1">
      <alignment horizontal="center" vertical="center"/>
    </xf>
    <xf numFmtId="0" fontId="1" fillId="0" borderId="14" xfId="127" applyFont="1" applyBorder="1" applyAlignment="1">
      <alignment horizontal="center" vertical="center"/>
    </xf>
    <xf numFmtId="0" fontId="1" fillId="0" borderId="13" xfId="127" applyFont="1" applyBorder="1" applyAlignment="1">
      <alignment horizontal="center" vertical="center"/>
    </xf>
    <xf numFmtId="0" fontId="1" fillId="0" borderId="15" xfId="127" applyFont="1" applyBorder="1" applyAlignment="1">
      <alignment horizontal="center" vertical="center"/>
    </xf>
    <xf numFmtId="0" fontId="1" fillId="0" borderId="1" xfId="127" applyFont="1" applyBorder="1" applyAlignment="1">
      <alignment horizontal="center" vertical="center"/>
    </xf>
    <xf numFmtId="0" fontId="1" fillId="0" borderId="12" xfId="127" applyFont="1" applyBorder="1" applyAlignment="1">
      <alignment horizontal="center" vertical="center"/>
    </xf>
    <xf numFmtId="0" fontId="1" fillId="0" borderId="10" xfId="127" applyFont="1" applyBorder="1" applyAlignment="1">
      <alignment horizontal="center" vertical="center"/>
    </xf>
    <xf numFmtId="0" fontId="23" fillId="0" borderId="61" xfId="127" applyFont="1" applyFill="1" applyBorder="1" applyAlignment="1">
      <alignment horizontal="left" vertical="center" wrapText="1" indent="1"/>
    </xf>
    <xf numFmtId="0" fontId="23" fillId="0" borderId="60" xfId="127" applyFont="1" applyFill="1" applyBorder="1" applyAlignment="1">
      <alignment horizontal="left" vertical="center" wrapText="1" indent="1"/>
    </xf>
    <xf numFmtId="169" fontId="12" fillId="5" borderId="61" xfId="7" applyNumberFormat="1" applyFont="1" applyFill="1" applyBorder="1" applyAlignment="1">
      <alignment horizontal="center" vertical="center" wrapText="1"/>
    </xf>
    <xf numFmtId="169" fontId="12" fillId="5" borderId="62" xfId="7" applyNumberFormat="1" applyFont="1" applyFill="1" applyBorder="1" applyAlignment="1">
      <alignment horizontal="center" vertical="center" wrapText="1"/>
    </xf>
    <xf numFmtId="0" fontId="23" fillId="0" borderId="12" xfId="127" applyFont="1" applyBorder="1" applyAlignment="1">
      <alignment horizontal="left" vertical="top" wrapText="1"/>
    </xf>
    <xf numFmtId="0" fontId="23" fillId="0" borderId="10" xfId="127" applyFont="1" applyBorder="1" applyAlignment="1">
      <alignment horizontal="left" vertical="top" wrapText="1"/>
    </xf>
    <xf numFmtId="12" fontId="32" fillId="0" borderId="18" xfId="76" applyNumberFormat="1" applyFont="1" applyFill="1" applyBorder="1" applyAlignment="1">
      <alignment horizontal="left" vertical="center" wrapText="1"/>
    </xf>
    <xf numFmtId="12" fontId="32" fillId="0" borderId="17" xfId="76" applyNumberFormat="1" applyFont="1" applyFill="1" applyBorder="1" applyAlignment="1">
      <alignment horizontal="left" vertical="center" wrapText="1"/>
    </xf>
    <xf numFmtId="0" fontId="23" fillId="0" borderId="8" xfId="127" applyFont="1" applyBorder="1" applyAlignment="1">
      <alignment horizontal="center" vertical="center" wrapText="1"/>
    </xf>
    <xf numFmtId="0" fontId="23" fillId="0" borderId="9" xfId="127" applyFont="1" applyBorder="1" applyAlignment="1">
      <alignment horizontal="center" vertical="center" wrapText="1"/>
    </xf>
    <xf numFmtId="3" fontId="1" fillId="0" borderId="61" xfId="127" applyNumberFormat="1" applyFont="1" applyFill="1" applyBorder="1" applyAlignment="1">
      <alignment horizontal="right" vertical="center" wrapText="1"/>
    </xf>
    <xf numFmtId="3" fontId="1" fillId="0" borderId="60" xfId="127" applyNumberFormat="1" applyFont="1" applyFill="1" applyBorder="1" applyAlignment="1">
      <alignment horizontal="right" vertical="center" wrapText="1"/>
    </xf>
    <xf numFmtId="0" fontId="1" fillId="5" borderId="61" xfId="127" applyFont="1" applyFill="1" applyBorder="1" applyAlignment="1">
      <alignment horizontal="right" vertical="center" wrapText="1"/>
    </xf>
    <xf numFmtId="0" fontId="1" fillId="5" borderId="60" xfId="127" applyFont="1" applyFill="1" applyBorder="1" applyAlignment="1">
      <alignment horizontal="right" vertical="center" wrapText="1"/>
    </xf>
    <xf numFmtId="3" fontId="124" fillId="3" borderId="61" xfId="127" applyNumberFormat="1" applyFont="1" applyFill="1" applyBorder="1" applyAlignment="1">
      <alignment horizontal="right" vertical="center" wrapText="1"/>
    </xf>
    <xf numFmtId="3" fontId="124" fillId="3" borderId="60" xfId="127" applyNumberFormat="1" applyFont="1" applyFill="1" applyBorder="1" applyAlignment="1">
      <alignment horizontal="right" vertical="center" wrapText="1"/>
    </xf>
    <xf numFmtId="0" fontId="0" fillId="3" borderId="33" xfId="127" applyFont="1" applyFill="1" applyBorder="1" applyAlignment="1">
      <alignment horizontal="center" vertical="center"/>
    </xf>
    <xf numFmtId="0" fontId="0" fillId="3" borderId="34" xfId="127" applyFont="1" applyFill="1" applyBorder="1" applyAlignment="1">
      <alignment horizontal="center" vertical="center"/>
    </xf>
    <xf numFmtId="0" fontId="7" fillId="0" borderId="4" xfId="127" applyFont="1" applyBorder="1" applyAlignment="1">
      <alignment horizontal="center" vertical="center"/>
    </xf>
    <xf numFmtId="0" fontId="1" fillId="3" borderId="4" xfId="127" applyFont="1" applyFill="1" applyBorder="1" applyAlignment="1">
      <alignment horizontal="center" vertical="center"/>
    </xf>
    <xf numFmtId="0" fontId="7" fillId="0" borderId="56" xfId="75" applyFont="1" applyFill="1" applyBorder="1" applyAlignment="1">
      <alignment horizontal="center" vertical="center"/>
    </xf>
    <xf numFmtId="0" fontId="50" fillId="0" borderId="56" xfId="46" applyFont="1" applyFill="1" applyBorder="1" applyAlignment="1">
      <alignment horizontal="center" vertical="center" wrapText="1"/>
    </xf>
    <xf numFmtId="0" fontId="50" fillId="0" borderId="54" xfId="46" applyFont="1" applyFill="1" applyBorder="1" applyAlignment="1">
      <alignment horizontal="center" vertical="center" wrapText="1"/>
    </xf>
    <xf numFmtId="0" fontId="13" fillId="0" borderId="49" xfId="46" applyFont="1" applyFill="1" applyBorder="1" applyAlignment="1">
      <alignment horizontal="center" vertical="center" textRotation="90" wrapText="1"/>
    </xf>
    <xf numFmtId="0" fontId="18" fillId="0" borderId="56" xfId="75" applyFont="1" applyFill="1" applyBorder="1" applyAlignment="1">
      <alignment horizontal="center" vertical="center"/>
    </xf>
    <xf numFmtId="0" fontId="7" fillId="0" borderId="54" xfId="75" applyFont="1" applyFill="1" applyBorder="1" applyAlignment="1">
      <alignment horizontal="center" vertical="center"/>
    </xf>
    <xf numFmtId="0" fontId="7" fillId="0" borderId="57" xfId="75" applyFont="1" applyFill="1" applyBorder="1" applyAlignment="1">
      <alignment horizontal="center" vertical="center"/>
    </xf>
    <xf numFmtId="0" fontId="7" fillId="0" borderId="60" xfId="75" applyFont="1" applyFill="1" applyBorder="1" applyAlignment="1">
      <alignment horizontal="center" vertical="center"/>
    </xf>
    <xf numFmtId="0" fontId="7" fillId="0" borderId="55" xfId="75" applyFont="1" applyFill="1" applyBorder="1" applyAlignment="1">
      <alignment horizontal="center" vertical="center"/>
    </xf>
    <xf numFmtId="0" fontId="50" fillId="0" borderId="65" xfId="46" applyFont="1" applyFill="1" applyBorder="1" applyAlignment="1">
      <alignment horizontal="center" vertical="center" wrapText="1"/>
    </xf>
    <xf numFmtId="0" fontId="50" fillId="0" borderId="71" xfId="46" applyFont="1" applyFill="1" applyBorder="1" applyAlignment="1">
      <alignment horizontal="center" vertical="center" wrapText="1"/>
    </xf>
    <xf numFmtId="0" fontId="50" fillId="0" borderId="77" xfId="46" applyFont="1" applyFill="1" applyBorder="1" applyAlignment="1">
      <alignment horizontal="center" vertical="center" wrapText="1"/>
    </xf>
    <xf numFmtId="0" fontId="50" fillId="0" borderId="73" xfId="46" applyFont="1" applyFill="1" applyBorder="1" applyAlignment="1">
      <alignment horizontal="center" vertical="center" wrapText="1"/>
    </xf>
    <xf numFmtId="0" fontId="13" fillId="0" borderId="15" xfId="46" applyFont="1" applyFill="1" applyBorder="1" applyAlignment="1">
      <alignment horizontal="center" vertical="center" textRotation="90" wrapText="1"/>
    </xf>
    <xf numFmtId="0" fontId="0" fillId="0" borderId="6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61" xfId="75" applyFont="1" applyFill="1" applyBorder="1" applyAlignment="1">
      <alignment horizontal="center" vertical="center"/>
    </xf>
    <xf numFmtId="0" fontId="7" fillId="0" borderId="62" xfId="75" applyFont="1" applyFill="1" applyBorder="1" applyAlignment="1">
      <alignment horizontal="center" vertic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103" fillId="0" borderId="56" xfId="75" applyFont="1" applyFill="1" applyBorder="1" applyAlignment="1">
      <alignment horizontal="center" vertical="center"/>
    </xf>
    <xf numFmtId="0" fontId="131" fillId="0" borderId="54" xfId="75" applyFont="1" applyFill="1" applyBorder="1" applyAlignment="1">
      <alignment horizontal="center" vertical="center"/>
    </xf>
    <xf numFmtId="0" fontId="131" fillId="0" borderId="57" xfId="75" applyFont="1" applyFill="1" applyBorder="1" applyAlignment="1">
      <alignment horizontal="center" vertical="center"/>
    </xf>
    <xf numFmtId="0" fontId="131" fillId="0" borderId="55" xfId="75" applyFont="1" applyFill="1" applyBorder="1" applyAlignment="1">
      <alignment horizontal="center" vertical="center"/>
    </xf>
    <xf numFmtId="0" fontId="131" fillId="0" borderId="56" xfId="75" applyFont="1" applyFill="1" applyBorder="1" applyAlignment="1">
      <alignment horizontal="center" vertical="center"/>
    </xf>
    <xf numFmtId="0" fontId="103" fillId="0" borderId="56" xfId="46" applyFont="1" applyFill="1" applyBorder="1" applyAlignment="1">
      <alignment horizontal="center" vertical="center" wrapText="1"/>
    </xf>
    <xf numFmtId="0" fontId="103" fillId="0" borderId="54" xfId="46" applyFont="1" applyFill="1" applyBorder="1" applyAlignment="1">
      <alignment horizontal="center" vertical="center" wrapText="1"/>
    </xf>
    <xf numFmtId="0" fontId="132" fillId="0" borderId="8" xfId="46" applyFont="1" applyFill="1" applyBorder="1" applyAlignment="1">
      <alignment horizontal="center" vertical="center" textRotation="90" wrapText="1"/>
    </xf>
    <xf numFmtId="0" fontId="132" fillId="0" borderId="11" xfId="46" applyFont="1" applyFill="1" applyBorder="1" applyAlignment="1">
      <alignment horizontal="center" vertical="center" textRotation="90" wrapText="1"/>
    </xf>
    <xf numFmtId="0" fontId="132" fillId="0" borderId="49" xfId="46" applyFont="1" applyFill="1" applyBorder="1" applyAlignment="1">
      <alignment horizontal="center" vertical="center" textRotation="90" wrapText="1"/>
    </xf>
    <xf numFmtId="0" fontId="131" fillId="0" borderId="54" xfId="0" applyFont="1" applyBorder="1" applyAlignment="1">
      <alignment horizontal="center"/>
    </xf>
    <xf numFmtId="0" fontId="131" fillId="0" borderId="55" xfId="0" applyFont="1" applyBorder="1" applyAlignment="1">
      <alignment horizontal="center"/>
    </xf>
    <xf numFmtId="0" fontId="17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7" fillId="0" borderId="94" xfId="75" applyFont="1" applyFill="1" applyBorder="1" applyAlignment="1">
      <alignment horizontal="center" vertical="center"/>
    </xf>
    <xf numFmtId="0" fontId="7" fillId="0" borderId="63" xfId="75" applyFont="1" applyFill="1" applyBorder="1" applyAlignment="1">
      <alignment horizontal="center" vertical="center"/>
    </xf>
    <xf numFmtId="0" fontId="13" fillId="0" borderId="56" xfId="46" applyFont="1" applyFill="1" applyBorder="1" applyAlignment="1">
      <alignment horizontal="center" vertical="center" textRotation="90" wrapText="1"/>
    </xf>
    <xf numFmtId="0" fontId="132" fillId="0" borderId="56" xfId="46" applyFont="1" applyFill="1" applyBorder="1" applyAlignment="1">
      <alignment horizontal="center" vertical="center" textRotation="90" wrapText="1"/>
    </xf>
    <xf numFmtId="0" fontId="131" fillId="0" borderId="8" xfId="75" applyFont="1" applyFill="1" applyBorder="1" applyAlignment="1">
      <alignment horizontal="center" vertical="center" wrapText="1"/>
    </xf>
    <xf numFmtId="0" fontId="131" fillId="0" borderId="49" xfId="75" applyFont="1" applyFill="1" applyBorder="1" applyAlignment="1">
      <alignment horizontal="center" vertical="center" wrapText="1"/>
    </xf>
    <xf numFmtId="0" fontId="131" fillId="0" borderId="61" xfId="75" applyFont="1" applyFill="1" applyBorder="1" applyAlignment="1">
      <alignment horizontal="center" vertical="center"/>
    </xf>
    <xf numFmtId="0" fontId="131" fillId="0" borderId="60" xfId="75" applyFont="1" applyFill="1" applyBorder="1" applyAlignment="1">
      <alignment horizontal="center" vertical="center"/>
    </xf>
    <xf numFmtId="0" fontId="131" fillId="0" borderId="63" xfId="75" applyFont="1" applyFill="1" applyBorder="1" applyAlignment="1">
      <alignment horizontal="center" vertical="center"/>
    </xf>
    <xf numFmtId="0" fontId="131" fillId="0" borderId="62" xfId="75" applyFont="1" applyFill="1" applyBorder="1" applyAlignment="1">
      <alignment horizontal="center" vertical="center"/>
    </xf>
    <xf numFmtId="0" fontId="7" fillId="0" borderId="8" xfId="75" applyFont="1" applyFill="1" applyBorder="1" applyAlignment="1">
      <alignment horizontal="center" vertical="center" wrapText="1"/>
    </xf>
    <xf numFmtId="0" fontId="7" fillId="0" borderId="49" xfId="75" applyFont="1" applyFill="1" applyBorder="1" applyAlignment="1">
      <alignment horizontal="center" vertical="center" wrapText="1"/>
    </xf>
    <xf numFmtId="0" fontId="50" fillId="0" borderId="11" xfId="46" applyFont="1" applyFill="1" applyBorder="1" applyAlignment="1">
      <alignment horizontal="center" vertical="center" textRotation="90" wrapText="1"/>
    </xf>
    <xf numFmtId="0" fontId="50" fillId="0" borderId="49" xfId="46" applyFont="1" applyFill="1" applyBorder="1" applyAlignment="1">
      <alignment horizontal="center" vertical="center" textRotation="90" wrapText="1"/>
    </xf>
    <xf numFmtId="0" fontId="12" fillId="0" borderId="61" xfId="46" applyFont="1" applyFill="1" applyBorder="1" applyAlignment="1">
      <alignment horizontal="center" vertical="center"/>
    </xf>
    <xf numFmtId="0" fontId="12" fillId="0" borderId="62" xfId="46" applyFont="1" applyFill="1" applyBorder="1" applyAlignment="1">
      <alignment horizontal="center" vertical="center"/>
    </xf>
    <xf numFmtId="0" fontId="12" fillId="0" borderId="60" xfId="46" applyFont="1" applyFill="1" applyBorder="1" applyAlignment="1">
      <alignment horizontal="center" vertical="center"/>
    </xf>
    <xf numFmtId="0" fontId="13" fillId="0" borderId="49" xfId="46" applyFont="1" applyFill="1" applyBorder="1" applyAlignment="1">
      <alignment horizontal="center" vertical="center" wrapText="1"/>
    </xf>
    <xf numFmtId="0" fontId="13" fillId="0" borderId="63" xfId="46" applyFont="1" applyFill="1" applyBorder="1" applyAlignment="1">
      <alignment horizontal="center" vertical="center" wrapText="1"/>
    </xf>
    <xf numFmtId="0" fontId="15" fillId="0" borderId="61" xfId="46" applyFont="1" applyFill="1" applyBorder="1" applyAlignment="1">
      <alignment horizontal="center" vertical="center" wrapText="1"/>
    </xf>
    <xf numFmtId="0" fontId="15" fillId="0" borderId="62" xfId="46" applyFont="1" applyFill="1" applyBorder="1" applyAlignment="1">
      <alignment horizontal="center" vertical="center" wrapText="1"/>
    </xf>
    <xf numFmtId="0" fontId="15" fillId="0" borderId="60" xfId="46" applyFont="1" applyFill="1" applyBorder="1" applyAlignment="1">
      <alignment horizontal="center" vertical="center" wrapText="1"/>
    </xf>
    <xf numFmtId="0" fontId="50" fillId="0" borderId="63" xfId="46" applyFont="1" applyFill="1" applyBorder="1" applyAlignment="1">
      <alignment horizontal="center" vertical="center" wrapText="1"/>
    </xf>
    <xf numFmtId="0" fontId="120" fillId="6" borderId="84" xfId="46" applyFont="1" applyFill="1" applyBorder="1" applyAlignment="1">
      <alignment horizontal="center" vertical="center" textRotation="90" wrapText="1"/>
    </xf>
    <xf numFmtId="0" fontId="120" fillId="6" borderId="91" xfId="46" applyFont="1" applyFill="1" applyBorder="1" applyAlignment="1">
      <alignment horizontal="center" vertical="center" textRotation="90" wrapText="1"/>
    </xf>
    <xf numFmtId="0" fontId="120" fillId="6" borderId="85" xfId="46" applyFont="1" applyFill="1" applyBorder="1" applyAlignment="1">
      <alignment horizontal="center" vertical="center" textRotation="90" wrapText="1"/>
    </xf>
    <xf numFmtId="0" fontId="50" fillId="0" borderId="71" xfId="46" applyFont="1" applyFill="1" applyBorder="1" applyAlignment="1">
      <alignment horizontal="center" vertical="center"/>
    </xf>
    <xf numFmtId="0" fontId="50" fillId="0" borderId="66" xfId="46" applyFont="1" applyFill="1" applyBorder="1" applyAlignment="1">
      <alignment horizontal="center" vertical="center"/>
    </xf>
    <xf numFmtId="0" fontId="50" fillId="6" borderId="90" xfId="46" applyFont="1" applyFill="1" applyBorder="1" applyAlignment="1">
      <alignment horizontal="center" vertical="center" wrapText="1"/>
    </xf>
    <xf numFmtId="0" fontId="0" fillId="0" borderId="11" xfId="75" applyFont="1" applyBorder="1" applyAlignment="1">
      <alignment horizontal="center" vertical="center" textRotation="90"/>
    </xf>
    <xf numFmtId="0" fontId="1" fillId="0" borderId="11" xfId="75" applyBorder="1" applyAlignment="1">
      <alignment horizontal="center" vertical="center" textRotation="90"/>
    </xf>
    <xf numFmtId="0" fontId="1" fillId="0" borderId="49" xfId="75" applyBorder="1" applyAlignment="1">
      <alignment horizontal="center" vertical="center" textRotation="90"/>
    </xf>
    <xf numFmtId="169" fontId="121" fillId="5" borderId="63" xfId="76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" fillId="0" borderId="12" xfId="75" applyBorder="1" applyAlignment="1">
      <alignment horizontal="center"/>
    </xf>
    <xf numFmtId="0" fontId="1" fillId="0" borderId="10" xfId="75" applyBorder="1" applyAlignment="1">
      <alignment horizontal="center"/>
    </xf>
    <xf numFmtId="169" fontId="121" fillId="5" borderId="61" xfId="76" applyNumberFormat="1" applyFont="1" applyFill="1" applyBorder="1" applyAlignment="1">
      <alignment horizontal="center" vertical="center" wrapText="1"/>
    </xf>
    <xf numFmtId="169" fontId="121" fillId="5" borderId="60" xfId="76" applyNumberFormat="1" applyFont="1" applyFill="1" applyBorder="1" applyAlignment="1">
      <alignment horizontal="center" vertical="center" wrapText="1"/>
    </xf>
    <xf numFmtId="0" fontId="0" fillId="0" borderId="60" xfId="0" applyBorder="1"/>
    <xf numFmtId="0" fontId="13" fillId="0" borderId="61" xfId="46" applyFont="1" applyFill="1" applyBorder="1" applyAlignment="1">
      <alignment horizontal="center" vertical="center" wrapText="1"/>
    </xf>
    <xf numFmtId="0" fontId="13" fillId="0" borderId="62" xfId="46" applyFont="1" applyFill="1" applyBorder="1" applyAlignment="1">
      <alignment horizontal="center" vertical="center" wrapText="1"/>
    </xf>
    <xf numFmtId="0" fontId="13" fillId="0" borderId="60" xfId="46" applyFont="1" applyFill="1" applyBorder="1" applyAlignment="1">
      <alignment horizontal="center" vertical="center" wrapText="1"/>
    </xf>
    <xf numFmtId="0" fontId="10" fillId="0" borderId="61" xfId="46" applyFont="1" applyFill="1" applyBorder="1" applyAlignment="1">
      <alignment horizontal="center" vertical="center" wrapText="1"/>
    </xf>
    <xf numFmtId="0" fontId="10" fillId="0" borderId="60" xfId="46" applyFont="1" applyFill="1" applyBorder="1" applyAlignment="1">
      <alignment horizontal="center" vertical="center" wrapText="1"/>
    </xf>
    <xf numFmtId="0" fontId="50" fillId="0" borderId="61" xfId="46" applyFont="1" applyFill="1" applyBorder="1" applyAlignment="1">
      <alignment horizontal="center" vertical="center" wrapText="1"/>
    </xf>
    <xf numFmtId="0" fontId="50" fillId="0" borderId="60" xfId="46" applyFont="1" applyFill="1" applyBorder="1" applyAlignment="1">
      <alignment horizontal="center" vertical="center" wrapText="1"/>
    </xf>
    <xf numFmtId="0" fontId="50" fillId="0" borderId="61" xfId="46" applyFont="1" applyFill="1" applyBorder="1" applyAlignment="1">
      <alignment horizontal="center" vertical="center"/>
    </xf>
    <xf numFmtId="0" fontId="50" fillId="0" borderId="60" xfId="46" applyFont="1" applyFill="1" applyBorder="1" applyAlignment="1">
      <alignment horizontal="center" vertical="center"/>
    </xf>
    <xf numFmtId="0" fontId="34" fillId="0" borderId="11" xfId="46" applyFont="1" applyFill="1" applyBorder="1" applyAlignment="1">
      <alignment horizontal="center" vertical="center" textRotation="90" wrapText="1"/>
    </xf>
    <xf numFmtId="0" fontId="34" fillId="0" borderId="49" xfId="46" applyFont="1" applyFill="1" applyBorder="1" applyAlignment="1">
      <alignment horizontal="center" vertical="center" textRotation="90" wrapText="1"/>
    </xf>
    <xf numFmtId="0" fontId="10" fillId="0" borderId="63" xfId="46" applyFont="1" applyFill="1" applyBorder="1" applyAlignment="1">
      <alignment horizontal="center" vertical="center" wrapText="1"/>
    </xf>
    <xf numFmtId="0" fontId="13" fillId="0" borderId="61" xfId="46" applyFont="1" applyFill="1" applyBorder="1" applyAlignment="1">
      <alignment horizontal="center" wrapText="1"/>
    </xf>
    <xf numFmtId="0" fontId="13" fillId="0" borderId="62" xfId="46" applyFont="1" applyFill="1" applyBorder="1" applyAlignment="1">
      <alignment horizontal="center" wrapText="1"/>
    </xf>
    <xf numFmtId="0" fontId="13" fillId="0" borderId="65" xfId="46" applyFont="1" applyFill="1" applyBorder="1" applyAlignment="1">
      <alignment horizontal="center" vertical="center" wrapText="1"/>
    </xf>
    <xf numFmtId="0" fontId="13" fillId="0" borderId="60" xfId="46" applyFont="1" applyFill="1" applyBorder="1" applyAlignment="1">
      <alignment horizontal="center" wrapText="1"/>
    </xf>
    <xf numFmtId="0" fontId="13" fillId="0" borderId="66" xfId="46" applyFont="1" applyFill="1" applyBorder="1" applyAlignment="1">
      <alignment horizontal="center" vertical="center" wrapText="1"/>
    </xf>
    <xf numFmtId="0" fontId="34" fillId="0" borderId="65" xfId="46" applyFont="1" applyFill="1" applyBorder="1" applyAlignment="1">
      <alignment horizontal="center" vertical="center" textRotation="90" wrapText="1"/>
    </xf>
    <xf numFmtId="0" fontId="24" fillId="0" borderId="61" xfId="75" applyFont="1" applyFill="1" applyBorder="1" applyAlignment="1">
      <alignment horizontal="center" vertical="center"/>
    </xf>
    <xf numFmtId="0" fontId="132" fillId="3" borderId="44" xfId="46" applyFont="1" applyFill="1" applyBorder="1" applyAlignment="1">
      <alignment horizontal="center" vertical="center" wrapText="1"/>
    </xf>
    <xf numFmtId="0" fontId="132" fillId="3" borderId="56" xfId="46" applyFont="1" applyFill="1" applyBorder="1" applyAlignment="1">
      <alignment horizontal="center" vertical="center" wrapText="1"/>
    </xf>
    <xf numFmtId="0" fontId="132" fillId="3" borderId="14" xfId="46" applyFont="1" applyFill="1" applyBorder="1" applyAlignment="1">
      <alignment horizontal="center" vertical="center" wrapText="1"/>
    </xf>
    <xf numFmtId="0" fontId="132" fillId="3" borderId="16" xfId="46" applyFont="1" applyFill="1" applyBorder="1" applyAlignment="1">
      <alignment horizontal="center" vertical="center" wrapText="1"/>
    </xf>
    <xf numFmtId="0" fontId="132" fillId="3" borderId="13" xfId="46" applyFont="1" applyFill="1" applyBorder="1" applyAlignment="1">
      <alignment horizontal="center" vertical="center" wrapText="1"/>
    </xf>
    <xf numFmtId="0" fontId="132" fillId="3" borderId="15" xfId="46" applyFont="1" applyFill="1" applyBorder="1" applyAlignment="1">
      <alignment horizontal="center" vertical="center" wrapText="1"/>
    </xf>
    <xf numFmtId="0" fontId="132" fillId="3" borderId="0" xfId="46" applyFont="1" applyFill="1" applyBorder="1" applyAlignment="1">
      <alignment horizontal="center" vertical="center" wrapText="1"/>
    </xf>
    <xf numFmtId="0" fontId="132" fillId="3" borderId="1" xfId="46" applyFont="1" applyFill="1" applyBorder="1" applyAlignment="1">
      <alignment horizontal="center" vertical="center" wrapText="1"/>
    </xf>
    <xf numFmtId="0" fontId="17" fillId="0" borderId="44" xfId="46" applyFont="1" applyFill="1" applyBorder="1" applyAlignment="1">
      <alignment horizontal="center" vertical="center" wrapText="1"/>
    </xf>
    <xf numFmtId="0" fontId="17" fillId="0" borderId="56" xfId="46" applyFont="1" applyFill="1" applyBorder="1" applyAlignment="1">
      <alignment horizontal="center" vertical="center" wrapText="1"/>
    </xf>
    <xf numFmtId="0" fontId="132" fillId="0" borderId="44" xfId="46" applyFont="1" applyFill="1" applyBorder="1" applyAlignment="1">
      <alignment horizontal="center" vertical="center" wrapText="1"/>
    </xf>
    <xf numFmtId="0" fontId="132" fillId="0" borderId="56" xfId="46" applyFont="1" applyFill="1" applyBorder="1" applyAlignment="1">
      <alignment horizontal="center" vertical="center" wrapText="1"/>
    </xf>
    <xf numFmtId="0" fontId="17" fillId="0" borderId="44" xfId="46" applyFont="1" applyFill="1" applyBorder="1" applyAlignment="1">
      <alignment horizontal="center" vertical="center"/>
    </xf>
    <xf numFmtId="0" fontId="17" fillId="0" borderId="56" xfId="46" applyFont="1" applyFill="1" applyBorder="1" applyAlignment="1">
      <alignment horizontal="center" vertical="center"/>
    </xf>
    <xf numFmtId="0" fontId="103" fillId="0" borderId="63" xfId="46" applyFont="1" applyFill="1" applyBorder="1" applyAlignment="1">
      <alignment horizontal="center" vertical="center" wrapText="1"/>
    </xf>
    <xf numFmtId="0" fontId="103" fillId="0" borderId="61" xfId="46" applyFont="1" applyFill="1" applyBorder="1" applyAlignment="1">
      <alignment horizontal="center" vertical="center" wrapText="1"/>
    </xf>
    <xf numFmtId="0" fontId="131" fillId="0" borderId="45" xfId="75" applyFont="1" applyFill="1" applyBorder="1" applyAlignment="1">
      <alignment horizontal="left" vertical="center"/>
    </xf>
    <xf numFmtId="0" fontId="131" fillId="0" borderId="42" xfId="75" applyFont="1" applyFill="1" applyBorder="1" applyAlignment="1">
      <alignment horizontal="left" vertical="center"/>
    </xf>
    <xf numFmtId="0" fontId="131" fillId="0" borderId="43" xfId="75" applyFont="1" applyFill="1" applyBorder="1" applyAlignment="1">
      <alignment horizontal="left" vertical="center"/>
    </xf>
    <xf numFmtId="0" fontId="131" fillId="0" borderId="44" xfId="75" applyFont="1" applyFill="1" applyBorder="1" applyAlignment="1">
      <alignment horizontal="center" vertical="center"/>
    </xf>
    <xf numFmtId="0" fontId="29" fillId="0" borderId="45" xfId="75" applyFont="1" applyFill="1" applyBorder="1" applyAlignment="1">
      <alignment horizontal="left" vertical="center"/>
    </xf>
    <xf numFmtId="0" fontId="29" fillId="0" borderId="62" xfId="75" applyFont="1" applyFill="1" applyBorder="1" applyAlignment="1">
      <alignment horizontal="left" vertical="center"/>
    </xf>
    <xf numFmtId="0" fontId="29" fillId="0" borderId="42" xfId="75" applyFont="1" applyFill="1" applyBorder="1" applyAlignment="1">
      <alignment horizontal="left" vertical="center"/>
    </xf>
    <xf numFmtId="0" fontId="29" fillId="0" borderId="43" xfId="75" applyFont="1" applyFill="1" applyBorder="1" applyAlignment="1">
      <alignment horizontal="left" vertical="center"/>
    </xf>
    <xf numFmtId="0" fontId="131" fillId="0" borderId="45" xfId="75" applyFont="1" applyFill="1" applyBorder="1" applyAlignment="1">
      <alignment horizontal="center" vertical="center"/>
    </xf>
    <xf numFmtId="0" fontId="131" fillId="0" borderId="42" xfId="75" applyFont="1" applyFill="1" applyBorder="1" applyAlignment="1">
      <alignment horizontal="center" vertical="center"/>
    </xf>
    <xf numFmtId="0" fontId="131" fillId="0" borderId="43" xfId="75" applyFont="1" applyFill="1" applyBorder="1" applyAlignment="1">
      <alignment horizontal="center" vertical="center"/>
    </xf>
    <xf numFmtId="0" fontId="7" fillId="0" borderId="45" xfId="75" applyFont="1" applyFill="1" applyBorder="1" applyAlignment="1">
      <alignment horizontal="left" vertical="center"/>
    </xf>
    <xf numFmtId="0" fontId="7" fillId="0" borderId="42" xfId="75" applyFont="1" applyFill="1" applyBorder="1" applyAlignment="1">
      <alignment horizontal="left" vertical="center"/>
    </xf>
    <xf numFmtId="0" fontId="7" fillId="0" borderId="43" xfId="75" applyFont="1" applyFill="1" applyBorder="1" applyAlignment="1">
      <alignment horizontal="left" vertical="center"/>
    </xf>
    <xf numFmtId="0" fontId="10" fillId="0" borderId="56" xfId="46" applyFont="1" applyFill="1" applyBorder="1" applyAlignment="1">
      <alignment horizontal="center" vertical="center" wrapText="1"/>
    </xf>
    <xf numFmtId="0" fontId="13" fillId="0" borderId="56" xfId="46" applyFont="1" applyFill="1" applyBorder="1" applyAlignment="1">
      <alignment horizontal="center" vertical="center" wrapText="1"/>
    </xf>
    <xf numFmtId="0" fontId="10" fillId="0" borderId="44" xfId="46" applyFont="1" applyFill="1" applyBorder="1" applyAlignment="1">
      <alignment horizontal="center" vertical="center"/>
    </xf>
    <xf numFmtId="0" fontId="10" fillId="0" borderId="56" xfId="46" applyFont="1" applyFill="1" applyBorder="1" applyAlignment="1">
      <alignment horizontal="center" vertical="center"/>
    </xf>
    <xf numFmtId="0" fontId="13" fillId="0" borderId="0" xfId="46" applyFont="1" applyFill="1" applyBorder="1" applyAlignment="1">
      <alignment horizontal="center" wrapText="1"/>
    </xf>
    <xf numFmtId="0" fontId="103" fillId="0" borderId="11" xfId="46" applyFont="1" applyFill="1" applyBorder="1" applyAlignment="1">
      <alignment horizontal="center" vertical="center" textRotation="90" wrapText="1"/>
    </xf>
    <xf numFmtId="0" fontId="103" fillId="0" borderId="49" xfId="46" applyFont="1" applyFill="1" applyBorder="1" applyAlignment="1">
      <alignment horizontal="center" vertical="center" textRotation="90" wrapText="1"/>
    </xf>
    <xf numFmtId="0" fontId="17" fillId="0" borderId="65" xfId="75" applyFont="1" applyBorder="1" applyAlignment="1">
      <alignment horizontal="center" vertical="center" textRotation="90"/>
    </xf>
    <xf numFmtId="0" fontId="17" fillId="0" borderId="11" xfId="75" applyFont="1" applyBorder="1" applyAlignment="1">
      <alignment horizontal="center" vertical="center" textRotation="90"/>
    </xf>
    <xf numFmtId="0" fontId="17" fillId="0" borderId="49" xfId="75" applyFont="1" applyBorder="1" applyAlignment="1">
      <alignment horizontal="center" vertical="center" textRotation="90"/>
    </xf>
    <xf numFmtId="0" fontId="17" fillId="0" borderId="61" xfId="75" applyFont="1" applyBorder="1" applyAlignment="1">
      <alignment horizontal="center"/>
    </xf>
    <xf numFmtId="0" fontId="17" fillId="0" borderId="60" xfId="75" applyFont="1" applyBorder="1" applyAlignment="1">
      <alignment horizontal="center"/>
    </xf>
    <xf numFmtId="0" fontId="131" fillId="0" borderId="92" xfId="75" applyFont="1" applyFill="1" applyBorder="1" applyAlignment="1">
      <alignment horizontal="center" vertical="center"/>
    </xf>
    <xf numFmtId="0" fontId="131" fillId="0" borderId="66" xfId="75" applyFont="1" applyFill="1" applyBorder="1" applyAlignment="1">
      <alignment horizontal="center" vertical="center"/>
    </xf>
    <xf numFmtId="0" fontId="132" fillId="0" borderId="15" xfId="46" applyFont="1" applyFill="1" applyBorder="1" applyAlignment="1">
      <alignment horizontal="center" vertical="center" wrapText="1"/>
    </xf>
    <xf numFmtId="0" fontId="132" fillId="0" borderId="0" xfId="46" applyFont="1" applyFill="1" applyBorder="1" applyAlignment="1">
      <alignment horizontal="center" vertical="center" wrapText="1"/>
    </xf>
    <xf numFmtId="0" fontId="132" fillId="0" borderId="12" xfId="46" applyFont="1" applyFill="1" applyBorder="1" applyAlignment="1">
      <alignment horizontal="center" vertical="center" wrapText="1"/>
    </xf>
    <xf numFmtId="0" fontId="132" fillId="0" borderId="2" xfId="46" applyFont="1" applyFill="1" applyBorder="1" applyAlignment="1">
      <alignment horizontal="center" vertical="center" wrapText="1"/>
    </xf>
    <xf numFmtId="0" fontId="17" fillId="0" borderId="63" xfId="46" applyFont="1" applyFill="1" applyBorder="1" applyAlignment="1">
      <alignment horizontal="center" vertical="center" wrapText="1"/>
    </xf>
    <xf numFmtId="0" fontId="132" fillId="0" borderId="61" xfId="46" applyFont="1" applyFill="1" applyBorder="1" applyAlignment="1">
      <alignment horizontal="center" wrapText="1"/>
    </xf>
    <xf numFmtId="0" fontId="132" fillId="0" borderId="62" xfId="46" applyFont="1" applyFill="1" applyBorder="1" applyAlignment="1">
      <alignment horizontal="center" wrapText="1"/>
    </xf>
    <xf numFmtId="0" fontId="132" fillId="0" borderId="60" xfId="46" applyFont="1" applyFill="1" applyBorder="1" applyAlignment="1">
      <alignment horizontal="center" wrapText="1"/>
    </xf>
    <xf numFmtId="0" fontId="132" fillId="0" borderId="71" xfId="46" applyFont="1" applyFill="1" applyBorder="1" applyAlignment="1">
      <alignment horizontal="center" vertical="center" wrapText="1"/>
    </xf>
    <xf numFmtId="0" fontId="13" fillId="0" borderId="65" xfId="46" applyFont="1" applyFill="1" applyBorder="1" applyAlignment="1">
      <alignment horizontal="center" wrapText="1"/>
    </xf>
    <xf numFmtId="0" fontId="13" fillId="0" borderId="49" xfId="46" applyFont="1" applyFill="1" applyBorder="1" applyAlignment="1">
      <alignment horizontal="center" wrapText="1"/>
    </xf>
    <xf numFmtId="0" fontId="13" fillId="0" borderId="71" xfId="46" applyFont="1" applyFill="1" applyBorder="1" applyAlignment="1">
      <alignment horizontal="center" vertical="center" wrapText="1"/>
    </xf>
    <xf numFmtId="0" fontId="0" fillId="0" borderId="65" xfId="75" applyFont="1" applyBorder="1" applyAlignment="1">
      <alignment horizontal="center" vertical="center" textRotation="90"/>
    </xf>
    <xf numFmtId="0" fontId="0" fillId="0" borderId="49" xfId="75" applyFont="1" applyBorder="1" applyAlignment="1">
      <alignment horizontal="center" vertical="center" textRotation="90"/>
    </xf>
    <xf numFmtId="0" fontId="120" fillId="6" borderId="78" xfId="46" applyFont="1" applyFill="1" applyBorder="1" applyAlignment="1">
      <alignment horizontal="center" vertical="center" textRotation="90" wrapText="1"/>
    </xf>
    <xf numFmtId="0" fontId="7" fillId="0" borderId="61" xfId="75" applyFont="1" applyFill="1" applyBorder="1" applyAlignment="1">
      <alignment horizontal="left" vertical="center"/>
    </xf>
    <xf numFmtId="0" fontId="7" fillId="0" borderId="62" xfId="75" applyFont="1" applyFill="1" applyBorder="1" applyAlignment="1">
      <alignment horizontal="left" vertical="center"/>
    </xf>
    <xf numFmtId="0" fontId="7" fillId="0" borderId="60" xfId="75" applyFont="1" applyFill="1" applyBorder="1" applyAlignment="1">
      <alignment horizontal="left" vertical="center"/>
    </xf>
    <xf numFmtId="0" fontId="7" fillId="0" borderId="92" xfId="75" applyFont="1" applyFill="1" applyBorder="1" applyAlignment="1">
      <alignment horizontal="center" vertical="center"/>
    </xf>
    <xf numFmtId="0" fontId="7" fillId="0" borderId="66" xfId="75" applyFont="1" applyFill="1" applyBorder="1" applyAlignment="1">
      <alignment horizontal="center" vertical="center"/>
    </xf>
    <xf numFmtId="0" fontId="131" fillId="0" borderId="61" xfId="46" applyFont="1" applyFill="1" applyBorder="1" applyAlignment="1">
      <alignment horizontal="center" vertical="center"/>
    </xf>
    <xf numFmtId="0" fontId="131" fillId="0" borderId="62" xfId="46" applyFont="1" applyFill="1" applyBorder="1" applyAlignment="1">
      <alignment horizontal="center" vertical="center"/>
    </xf>
    <xf numFmtId="0" fontId="131" fillId="0" borderId="60" xfId="46" applyFont="1" applyFill="1" applyBorder="1" applyAlignment="1">
      <alignment horizontal="center" vertical="center"/>
    </xf>
    <xf numFmtId="0" fontId="29" fillId="0" borderId="61" xfId="46" applyFont="1" applyFill="1" applyBorder="1" applyAlignment="1">
      <alignment horizontal="center" vertical="center" wrapText="1"/>
    </xf>
    <xf numFmtId="0" fontId="29" fillId="0" borderId="62" xfId="46" applyFont="1" applyFill="1" applyBorder="1" applyAlignment="1">
      <alignment horizontal="center" vertical="center" wrapText="1"/>
    </xf>
    <xf numFmtId="0" fontId="29" fillId="0" borderId="60" xfId="46" applyFont="1" applyFill="1" applyBorder="1" applyAlignment="1">
      <alignment horizontal="center" vertical="center" wrapText="1"/>
    </xf>
    <xf numFmtId="0" fontId="132" fillId="0" borderId="49" xfId="46" applyFont="1" applyFill="1" applyBorder="1" applyAlignment="1">
      <alignment horizontal="center" vertical="center" wrapText="1"/>
    </xf>
    <xf numFmtId="0" fontId="132" fillId="0" borderId="63" xfId="46" applyFont="1" applyFill="1" applyBorder="1" applyAlignment="1">
      <alignment horizontal="center" vertical="center" wrapText="1"/>
    </xf>
    <xf numFmtId="0" fontId="132" fillId="0" borderId="61" xfId="46" applyFont="1" applyFill="1" applyBorder="1" applyAlignment="1">
      <alignment horizontal="center" vertical="center" wrapText="1"/>
    </xf>
    <xf numFmtId="0" fontId="132" fillId="0" borderId="62" xfId="46" applyFont="1" applyFill="1" applyBorder="1" applyAlignment="1">
      <alignment horizontal="center" vertical="center" wrapText="1"/>
    </xf>
    <xf numFmtId="0" fontId="132" fillId="0" borderId="60" xfId="46" applyFont="1" applyFill="1" applyBorder="1" applyAlignment="1">
      <alignment horizontal="center" vertical="center" wrapText="1"/>
    </xf>
    <xf numFmtId="0" fontId="17" fillId="0" borderId="87" xfId="46" applyFont="1" applyFill="1" applyBorder="1" applyAlignment="1">
      <alignment horizontal="center" vertical="center" wrapText="1"/>
    </xf>
    <xf numFmtId="0" fontId="17" fillId="0" borderId="88" xfId="46" applyFont="1" applyFill="1" applyBorder="1" applyAlignment="1">
      <alignment horizontal="center" vertical="center" wrapText="1"/>
    </xf>
    <xf numFmtId="0" fontId="103" fillId="0" borderId="85" xfId="46" applyFont="1" applyFill="1" applyBorder="1" applyAlignment="1">
      <alignment horizontal="center" vertical="center" wrapText="1"/>
    </xf>
    <xf numFmtId="0" fontId="103" fillId="0" borderId="86" xfId="46" applyFont="1" applyFill="1" applyBorder="1" applyAlignment="1">
      <alignment horizontal="center" vertical="center" wrapText="1"/>
    </xf>
    <xf numFmtId="0" fontId="103" fillId="0" borderId="61" xfId="46" applyFont="1" applyFill="1" applyBorder="1" applyAlignment="1">
      <alignment horizontal="center" vertical="center"/>
    </xf>
    <xf numFmtId="0" fontId="103" fillId="0" borderId="60" xfId="46" applyFont="1" applyFill="1" applyBorder="1" applyAlignment="1">
      <alignment horizontal="center" vertical="center"/>
    </xf>
    <xf numFmtId="0" fontId="103" fillId="0" borderId="65" xfId="46" applyFont="1" applyFill="1" applyBorder="1" applyAlignment="1">
      <alignment horizontal="center" vertical="center" wrapText="1"/>
    </xf>
    <xf numFmtId="0" fontId="138" fillId="6" borderId="78" xfId="46" applyFont="1" applyFill="1" applyBorder="1" applyAlignment="1">
      <alignment horizontal="center" vertical="center" textRotation="90" wrapText="1"/>
    </xf>
    <xf numFmtId="0" fontId="13" fillId="0" borderId="60" xfId="46" applyFont="1" applyFill="1" applyBorder="1" applyAlignment="1">
      <alignment horizontal="left" vertical="center" wrapText="1"/>
    </xf>
    <xf numFmtId="0" fontId="13" fillId="0" borderId="44" xfId="46" applyFont="1" applyFill="1" applyBorder="1" applyAlignment="1">
      <alignment horizontal="left" vertical="center" wrapText="1"/>
    </xf>
    <xf numFmtId="0" fontId="13" fillId="0" borderId="56" xfId="46" applyFont="1" applyFill="1" applyBorder="1" applyAlignment="1">
      <alignment horizontal="left" vertical="center" wrapText="1"/>
    </xf>
    <xf numFmtId="0" fontId="10" fillId="0" borderId="65" xfId="46" applyFont="1" applyFill="1" applyBorder="1" applyAlignment="1">
      <alignment horizontal="center" vertical="center" wrapText="1"/>
    </xf>
    <xf numFmtId="0" fontId="10" fillId="0" borderId="11" xfId="46" applyFont="1" applyFill="1" applyBorder="1" applyAlignment="1">
      <alignment horizontal="center" vertical="center" wrapText="1"/>
    </xf>
    <xf numFmtId="0" fontId="10" fillId="0" borderId="49" xfId="46" applyFont="1" applyFill="1" applyBorder="1" applyAlignment="1">
      <alignment horizontal="center" vertical="center" wrapText="1"/>
    </xf>
    <xf numFmtId="0" fontId="50" fillId="0" borderId="85" xfId="46" applyFont="1" applyFill="1" applyBorder="1" applyAlignment="1">
      <alignment horizontal="center" vertical="center" wrapText="1"/>
    </xf>
    <xf numFmtId="0" fontId="50" fillId="0" borderId="86" xfId="46" applyFont="1" applyFill="1" applyBorder="1" applyAlignment="1">
      <alignment horizontal="center" vertical="center" wrapText="1"/>
    </xf>
    <xf numFmtId="0" fontId="50" fillId="0" borderId="84" xfId="46" applyFont="1" applyFill="1" applyBorder="1" applyAlignment="1">
      <alignment horizontal="center" vertical="center"/>
    </xf>
    <xf numFmtId="0" fontId="50" fillId="0" borderId="68" xfId="46" applyFont="1" applyFill="1" applyBorder="1" applyAlignment="1">
      <alignment horizontal="center" vertical="center"/>
    </xf>
    <xf numFmtId="0" fontId="1" fillId="0" borderId="61" xfId="75" applyBorder="1" applyAlignment="1">
      <alignment horizontal="center"/>
    </xf>
    <xf numFmtId="0" fontId="1" fillId="0" borderId="60" xfId="75" applyBorder="1" applyAlignment="1">
      <alignment horizontal="center"/>
    </xf>
    <xf numFmtId="0" fontId="10" fillId="0" borderId="87" xfId="46" applyFont="1" applyFill="1" applyBorder="1" applyAlignment="1">
      <alignment horizontal="center" vertical="center" wrapText="1"/>
    </xf>
    <xf numFmtId="0" fontId="10" fillId="0" borderId="88" xfId="46" applyFont="1" applyFill="1" applyBorder="1" applyAlignment="1">
      <alignment horizontal="center" vertical="center" wrapText="1"/>
    </xf>
    <xf numFmtId="0" fontId="13" fillId="0" borderId="11" xfId="46" applyFont="1" applyFill="1" applyBorder="1" applyAlignment="1">
      <alignment horizontal="center" vertical="center" wrapText="1"/>
    </xf>
    <xf numFmtId="0" fontId="103" fillId="0" borderId="84" xfId="46" applyFont="1" applyFill="1" applyBorder="1" applyAlignment="1">
      <alignment horizontal="center" vertical="center"/>
    </xf>
    <xf numFmtId="0" fontId="103" fillId="0" borderId="68" xfId="46" applyFont="1" applyFill="1" applyBorder="1" applyAlignment="1">
      <alignment horizontal="center" vertical="center"/>
    </xf>
    <xf numFmtId="0" fontId="13" fillId="0" borderId="65" xfId="46" applyFont="1" applyFill="1" applyBorder="1" applyAlignment="1">
      <alignment horizontal="left" vertical="center" wrapText="1"/>
    </xf>
    <xf numFmtId="0" fontId="13" fillId="0" borderId="11" xfId="46" applyFont="1" applyFill="1" applyBorder="1" applyAlignment="1">
      <alignment horizontal="left" vertical="center" wrapText="1"/>
    </xf>
    <xf numFmtId="0" fontId="13" fillId="0" borderId="49" xfId="46" applyFont="1" applyFill="1" applyBorder="1" applyAlignment="1">
      <alignment horizontal="left" vertical="center" wrapText="1"/>
    </xf>
    <xf numFmtId="0" fontId="10" fillId="0" borderId="65" xfId="46" applyFont="1" applyFill="1" applyBorder="1" applyAlignment="1">
      <alignment horizontal="center" vertical="center"/>
    </xf>
    <xf numFmtId="0" fontId="10" fillId="0" borderId="11" xfId="46" applyFont="1" applyFill="1" applyBorder="1" applyAlignment="1">
      <alignment horizontal="center" vertical="center"/>
    </xf>
    <xf numFmtId="0" fontId="10" fillId="0" borderId="49" xfId="46" applyFont="1" applyFill="1" applyBorder="1" applyAlignment="1">
      <alignment horizontal="center" vertical="center"/>
    </xf>
    <xf numFmtId="0" fontId="20" fillId="0" borderId="65" xfId="46" applyFont="1" applyFill="1" applyBorder="1" applyAlignment="1">
      <alignment horizontal="center" vertical="center" wrapText="1"/>
    </xf>
    <xf numFmtId="0" fontId="20" fillId="0" borderId="49" xfId="46" applyFont="1" applyFill="1" applyBorder="1" applyAlignment="1">
      <alignment horizontal="center" vertical="center" wrapText="1"/>
    </xf>
    <xf numFmtId="0" fontId="13" fillId="3" borderId="65" xfId="46" applyFont="1" applyFill="1" applyBorder="1" applyAlignment="1">
      <alignment horizontal="center" vertical="center" wrapText="1"/>
    </xf>
    <xf numFmtId="0" fontId="13" fillId="3" borderId="11" xfId="46" applyFont="1" applyFill="1" applyBorder="1" applyAlignment="1">
      <alignment horizontal="center" vertical="center" wrapText="1"/>
    </xf>
    <xf numFmtId="0" fontId="13" fillId="3" borderId="49" xfId="46" applyFont="1" applyFill="1" applyBorder="1" applyAlignment="1">
      <alignment horizontal="center" vertical="center" wrapText="1"/>
    </xf>
    <xf numFmtId="0" fontId="13" fillId="3" borderId="71" xfId="46" applyFont="1" applyFill="1" applyBorder="1" applyAlignment="1">
      <alignment horizontal="center" vertical="center" wrapText="1"/>
    </xf>
    <xf numFmtId="0" fontId="13" fillId="3" borderId="16" xfId="46" applyFont="1" applyFill="1" applyBorder="1" applyAlignment="1">
      <alignment horizontal="center" vertical="center" wrapText="1"/>
    </xf>
    <xf numFmtId="0" fontId="13" fillId="3" borderId="66" xfId="46" applyFont="1" applyFill="1" applyBorder="1" applyAlignment="1">
      <alignment horizontal="center" vertical="center" wrapText="1"/>
    </xf>
    <xf numFmtId="0" fontId="13" fillId="3" borderId="15" xfId="46" applyFont="1" applyFill="1" applyBorder="1" applyAlignment="1">
      <alignment horizontal="center" vertical="center" wrapText="1"/>
    </xf>
    <xf numFmtId="0" fontId="13" fillId="3" borderId="0" xfId="46" applyFont="1" applyFill="1" applyBorder="1" applyAlignment="1">
      <alignment horizontal="center" vertical="center" wrapText="1"/>
    </xf>
    <xf numFmtId="0" fontId="13" fillId="3" borderId="1" xfId="46" applyFont="1" applyFill="1" applyBorder="1" applyAlignment="1">
      <alignment horizontal="center" vertical="center" wrapText="1"/>
    </xf>
    <xf numFmtId="0" fontId="13" fillId="3" borderId="12" xfId="46" applyFont="1" applyFill="1" applyBorder="1" applyAlignment="1">
      <alignment horizontal="center" vertical="center" wrapText="1"/>
    </xf>
    <xf numFmtId="0" fontId="13" fillId="3" borderId="2" xfId="46" applyFont="1" applyFill="1" applyBorder="1" applyAlignment="1">
      <alignment horizontal="center" vertical="center" wrapText="1"/>
    </xf>
    <xf numFmtId="0" fontId="13" fillId="3" borderId="10" xfId="46" applyFont="1" applyFill="1" applyBorder="1" applyAlignment="1">
      <alignment horizontal="center" vertical="center" wrapText="1"/>
    </xf>
    <xf numFmtId="0" fontId="24" fillId="0" borderId="61" xfId="75" applyFont="1" applyFill="1" applyBorder="1" applyAlignment="1">
      <alignment horizontal="left" vertical="center"/>
    </xf>
    <xf numFmtId="0" fontId="24" fillId="0" borderId="62" xfId="75" applyFont="1" applyFill="1" applyBorder="1" applyAlignment="1">
      <alignment horizontal="left" vertical="center"/>
    </xf>
    <xf numFmtId="0" fontId="24" fillId="0" borderId="60" xfId="75" applyFont="1" applyFill="1" applyBorder="1" applyAlignment="1">
      <alignment horizontal="left" vertical="center"/>
    </xf>
    <xf numFmtId="0" fontId="0" fillId="0" borderId="15" xfId="75" applyFont="1" applyBorder="1" applyAlignment="1">
      <alignment horizontal="center" wrapText="1"/>
    </xf>
    <xf numFmtId="0" fontId="1" fillId="0" borderId="15" xfId="75" applyBorder="1" applyAlignment="1">
      <alignment horizontal="center" wrapText="1"/>
    </xf>
    <xf numFmtId="0" fontId="0" fillId="0" borderId="0" xfId="75" applyFont="1" applyAlignment="1">
      <alignment horizontal="center"/>
    </xf>
    <xf numFmtId="0" fontId="1" fillId="0" borderId="0" xfId="75" applyAlignment="1">
      <alignment horizontal="center"/>
    </xf>
    <xf numFmtId="0" fontId="13" fillId="0" borderId="44" xfId="46" applyFont="1" applyFill="1" applyBorder="1" applyAlignment="1">
      <alignment horizontal="center" wrapText="1"/>
    </xf>
    <xf numFmtId="0" fontId="24" fillId="0" borderId="45" xfId="75" applyFont="1" applyFill="1" applyBorder="1" applyAlignment="1">
      <alignment horizontal="left" vertical="center"/>
    </xf>
    <xf numFmtId="0" fontId="24" fillId="0" borderId="42" xfId="75" applyFont="1" applyFill="1" applyBorder="1" applyAlignment="1">
      <alignment horizontal="left" vertical="center"/>
    </xf>
    <xf numFmtId="0" fontId="24" fillId="0" borderId="43" xfId="75" applyFont="1" applyFill="1" applyBorder="1" applyAlignment="1">
      <alignment horizontal="left" vertical="center"/>
    </xf>
    <xf numFmtId="0" fontId="13" fillId="3" borderId="44" xfId="46" applyFont="1" applyFill="1" applyBorder="1" applyAlignment="1">
      <alignment horizontal="center" vertical="center" wrapText="1"/>
    </xf>
    <xf numFmtId="0" fontId="13" fillId="3" borderId="56" xfId="46" applyFont="1" applyFill="1" applyBorder="1" applyAlignment="1">
      <alignment horizontal="center" vertical="center" wrapText="1"/>
    </xf>
    <xf numFmtId="0" fontId="13" fillId="3" borderId="14" xfId="46" applyFont="1" applyFill="1" applyBorder="1" applyAlignment="1">
      <alignment horizontal="center" vertical="center" wrapText="1"/>
    </xf>
    <xf numFmtId="0" fontId="13" fillId="3" borderId="13" xfId="46" applyFont="1" applyFill="1" applyBorder="1" applyAlignment="1">
      <alignment horizontal="center" vertical="center" wrapText="1"/>
    </xf>
    <xf numFmtId="0" fontId="23" fillId="0" borderId="8" xfId="75" applyFont="1" applyBorder="1" applyAlignment="1">
      <alignment horizontal="center" vertical="center"/>
    </xf>
    <xf numFmtId="0" fontId="23" fillId="0" borderId="11" xfId="75" applyFont="1" applyBorder="1" applyAlignment="1">
      <alignment horizontal="center" vertical="center"/>
    </xf>
    <xf numFmtId="0" fontId="7" fillId="3" borderId="44" xfId="75" applyFont="1" applyFill="1" applyBorder="1" applyAlignment="1">
      <alignment horizontal="center" vertical="center"/>
    </xf>
    <xf numFmtId="0" fontId="7" fillId="3" borderId="45" xfId="75" applyFont="1" applyFill="1" applyBorder="1" applyAlignment="1">
      <alignment horizontal="center" vertical="center"/>
    </xf>
    <xf numFmtId="0" fontId="7" fillId="3" borderId="43" xfId="75" applyFont="1" applyFill="1" applyBorder="1" applyAlignment="1">
      <alignment horizontal="center" vertical="center"/>
    </xf>
    <xf numFmtId="0" fontId="14" fillId="0" borderId="45" xfId="75" applyFont="1" applyFill="1" applyBorder="1" applyAlignment="1">
      <alignment horizontal="center" vertical="top" wrapText="1"/>
    </xf>
    <xf numFmtId="0" fontId="14" fillId="0" borderId="43" xfId="75" applyFont="1" applyFill="1" applyBorder="1" applyAlignment="1">
      <alignment horizontal="center" vertical="top" wrapText="1"/>
    </xf>
    <xf numFmtId="0" fontId="7" fillId="0" borderId="8" xfId="75" applyFont="1" applyFill="1" applyBorder="1" applyAlignment="1">
      <alignment horizontal="center" vertical="center"/>
    </xf>
    <xf numFmtId="0" fontId="7" fillId="0" borderId="46" xfId="75" applyFont="1" applyFill="1" applyBorder="1" applyAlignment="1">
      <alignment horizontal="center" vertical="center"/>
    </xf>
    <xf numFmtId="0" fontId="13" fillId="3" borderId="45" xfId="46" applyFont="1" applyFill="1" applyBorder="1" applyAlignment="1">
      <alignment horizontal="center" vertical="center"/>
    </xf>
    <xf numFmtId="0" fontId="13" fillId="3" borderId="43" xfId="46" applyFont="1" applyFill="1" applyBorder="1" applyAlignment="1">
      <alignment horizontal="center" vertical="center"/>
    </xf>
    <xf numFmtId="0" fontId="13" fillId="3" borderId="44" xfId="46" applyFont="1" applyFill="1" applyBorder="1" applyAlignment="1">
      <alignment horizontal="center" vertical="center"/>
    </xf>
    <xf numFmtId="0" fontId="1" fillId="3" borderId="45" xfId="75" applyFont="1" applyFill="1" applyBorder="1" applyAlignment="1">
      <alignment horizontal="center"/>
    </xf>
    <xf numFmtId="0" fontId="1" fillId="3" borderId="43" xfId="75" applyFont="1" applyFill="1" applyBorder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22" fillId="5" borderId="63" xfId="46" applyFont="1" applyFill="1" applyBorder="1" applyAlignment="1">
      <alignment horizontal="center" vertical="center" wrapText="1"/>
    </xf>
    <xf numFmtId="0" fontId="13" fillId="5" borderId="44" xfId="76" applyNumberFormat="1" applyFont="1" applyFill="1" applyBorder="1" applyAlignment="1">
      <alignment horizontal="center" vertical="center" wrapText="1"/>
    </xf>
    <xf numFmtId="0" fontId="23" fillId="0" borderId="44" xfId="76" applyNumberFormat="1" applyFont="1" applyFill="1" applyBorder="1" applyAlignment="1">
      <alignment horizontal="center" vertical="center" wrapText="1"/>
    </xf>
    <xf numFmtId="1" fontId="13" fillId="3" borderId="40" xfId="80" applyNumberFormat="1" applyFont="1" applyFill="1" applyBorder="1" applyAlignment="1">
      <alignment horizontal="center" vertical="center" wrapText="1"/>
    </xf>
    <xf numFmtId="1" fontId="13" fillId="3" borderId="41" xfId="80" applyNumberFormat="1" applyFont="1" applyFill="1" applyBorder="1" applyAlignment="1">
      <alignment horizontal="center" vertical="center" wrapText="1"/>
    </xf>
    <xf numFmtId="1" fontId="13" fillId="3" borderId="47" xfId="80" applyNumberFormat="1" applyFont="1" applyFill="1" applyBorder="1" applyAlignment="1">
      <alignment horizontal="center" vertical="center" wrapText="1"/>
    </xf>
    <xf numFmtId="0" fontId="127" fillId="0" borderId="63" xfId="46" applyFont="1" applyFill="1" applyBorder="1" applyAlignment="1">
      <alignment horizontal="center" vertical="center" textRotation="90" wrapText="1"/>
    </xf>
    <xf numFmtId="168" fontId="91" fillId="0" borderId="63" xfId="117" applyNumberFormat="1" applyFont="1" applyFill="1" applyBorder="1" applyAlignment="1">
      <alignment horizontal="center" vertical="center" wrapText="1"/>
    </xf>
    <xf numFmtId="0" fontId="13" fillId="0" borderId="44" xfId="76" applyNumberFormat="1" applyFont="1" applyFill="1" applyBorder="1" applyAlignment="1">
      <alignment horizontal="center" vertical="center" wrapText="1"/>
    </xf>
    <xf numFmtId="0" fontId="1" fillId="0" borderId="45" xfId="75" applyFont="1" applyBorder="1" applyAlignment="1">
      <alignment horizontal="center"/>
    </xf>
    <xf numFmtId="0" fontId="1" fillId="0" borderId="43" xfId="75" applyFont="1" applyBorder="1" applyAlignment="1">
      <alignment horizontal="center"/>
    </xf>
    <xf numFmtId="0" fontId="1" fillId="0" borderId="44" xfId="75" applyFont="1" applyFill="1" applyBorder="1" applyAlignment="1">
      <alignment horizontal="center"/>
    </xf>
    <xf numFmtId="0" fontId="49" fillId="3" borderId="45" xfId="75" applyFont="1" applyFill="1" applyBorder="1" applyAlignment="1">
      <alignment horizontal="center" vertical="center"/>
    </xf>
    <xf numFmtId="0" fontId="49" fillId="3" borderId="43" xfId="75" applyFont="1" applyFill="1" applyBorder="1" applyAlignment="1">
      <alignment horizontal="center" vertical="center"/>
    </xf>
    <xf numFmtId="0" fontId="49" fillId="0" borderId="44" xfId="75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 wrapText="1"/>
    </xf>
    <xf numFmtId="0" fontId="11" fillId="0" borderId="44" xfId="75" applyFont="1" applyFill="1" applyBorder="1" applyAlignment="1">
      <alignment horizontal="center" vertical="top" wrapText="1"/>
    </xf>
    <xf numFmtId="0" fontId="11" fillId="0" borderId="63" xfId="75" applyFont="1" applyFill="1" applyBorder="1" applyAlignment="1">
      <alignment horizontal="center" vertical="top" wrapText="1"/>
    </xf>
    <xf numFmtId="0" fontId="23" fillId="0" borderId="46" xfId="75" applyFont="1" applyBorder="1" applyAlignment="1">
      <alignment horizontal="center" vertical="center"/>
    </xf>
    <xf numFmtId="0" fontId="23" fillId="0" borderId="37" xfId="75" applyFont="1" applyFill="1" applyBorder="1" applyAlignment="1">
      <alignment horizontal="left" vertical="top" wrapText="1"/>
    </xf>
    <xf numFmtId="0" fontId="23" fillId="0" borderId="38" xfId="75" applyFont="1" applyFill="1" applyBorder="1" applyAlignment="1">
      <alignment horizontal="left" vertical="top" wrapText="1"/>
    </xf>
    <xf numFmtId="0" fontId="23" fillId="0" borderId="42" xfId="75" applyFont="1" applyFill="1" applyBorder="1" applyAlignment="1">
      <alignment horizontal="left" vertical="top" wrapText="1"/>
    </xf>
    <xf numFmtId="0" fontId="23" fillId="0" borderId="39" xfId="75" applyFont="1" applyFill="1" applyBorder="1" applyAlignment="1">
      <alignment horizontal="left" vertical="top" wrapText="1"/>
    </xf>
    <xf numFmtId="0" fontId="13" fillId="5" borderId="42" xfId="76" applyNumberFormat="1" applyFont="1" applyFill="1" applyBorder="1" applyAlignment="1">
      <alignment horizontal="center" vertical="center" wrapText="1"/>
    </xf>
    <xf numFmtId="0" fontId="13" fillId="5" borderId="39" xfId="76" applyNumberFormat="1" applyFont="1" applyFill="1" applyBorder="1" applyAlignment="1">
      <alignment horizontal="center" vertical="center" wrapText="1"/>
    </xf>
    <xf numFmtId="0" fontId="7" fillId="3" borderId="42" xfId="75" applyFont="1" applyFill="1" applyBorder="1" applyAlignment="1">
      <alignment horizontal="center" vertical="center"/>
    </xf>
    <xf numFmtId="0" fontId="1" fillId="3" borderId="42" xfId="75" applyFont="1" applyFill="1" applyBorder="1" applyAlignment="1">
      <alignment horizontal="center"/>
    </xf>
    <xf numFmtId="0" fontId="1" fillId="3" borderId="39" xfId="75" applyFont="1" applyFill="1" applyBorder="1" applyAlignment="1">
      <alignment horizontal="center"/>
    </xf>
    <xf numFmtId="0" fontId="49" fillId="3" borderId="42" xfId="75" applyFont="1" applyFill="1" applyBorder="1" applyAlignment="1">
      <alignment horizontal="center" vertical="center"/>
    </xf>
    <xf numFmtId="0" fontId="49" fillId="3" borderId="39" xfId="75" applyFont="1" applyFill="1" applyBorder="1" applyAlignment="1">
      <alignment horizontal="center" vertical="center"/>
    </xf>
    <xf numFmtId="0" fontId="13" fillId="0" borderId="42" xfId="76" applyNumberFormat="1" applyFont="1" applyFill="1" applyBorder="1" applyAlignment="1">
      <alignment horizontal="center" vertical="center" wrapText="1"/>
    </xf>
    <xf numFmtId="0" fontId="13" fillId="0" borderId="39" xfId="76" applyNumberFormat="1" applyFont="1" applyFill="1" applyBorder="1" applyAlignment="1">
      <alignment horizontal="center" vertical="center" wrapText="1"/>
    </xf>
    <xf numFmtId="0" fontId="23" fillId="0" borderId="42" xfId="76" applyNumberFormat="1" applyFont="1" applyFill="1" applyBorder="1" applyAlignment="1">
      <alignment horizontal="center" vertical="center" wrapText="1"/>
    </xf>
    <xf numFmtId="0" fontId="23" fillId="0" borderId="39" xfId="76" applyNumberFormat="1" applyFont="1" applyFill="1" applyBorder="1" applyAlignment="1">
      <alignment horizontal="center" vertical="center" wrapText="1"/>
    </xf>
    <xf numFmtId="0" fontId="13" fillId="3" borderId="42" xfId="46" applyFont="1" applyFill="1" applyBorder="1" applyAlignment="1">
      <alignment horizontal="center" vertical="center" wrapText="1"/>
    </xf>
    <xf numFmtId="0" fontId="13" fillId="3" borderId="43" xfId="46" applyFont="1" applyFill="1" applyBorder="1" applyAlignment="1">
      <alignment horizontal="center" vertical="center" wrapText="1"/>
    </xf>
    <xf numFmtId="0" fontId="7" fillId="3" borderId="8" xfId="75" applyFont="1" applyFill="1" applyBorder="1" applyAlignment="1">
      <alignment horizontal="center" vertical="center"/>
    </xf>
    <xf numFmtId="0" fontId="7" fillId="3" borderId="11" xfId="75" applyFont="1" applyFill="1" applyBorder="1" applyAlignment="1">
      <alignment horizontal="center" vertical="center"/>
    </xf>
    <xf numFmtId="0" fontId="7" fillId="3" borderId="46" xfId="75" applyFont="1" applyFill="1" applyBorder="1" applyAlignment="1">
      <alignment horizontal="center" vertical="center"/>
    </xf>
    <xf numFmtId="0" fontId="7" fillId="3" borderId="63" xfId="75" applyFont="1" applyFill="1" applyBorder="1" applyAlignment="1">
      <alignment horizontal="center" vertical="center"/>
    </xf>
    <xf numFmtId="0" fontId="1" fillId="0" borderId="45" xfId="75" applyBorder="1" applyAlignment="1">
      <alignment horizontal="center"/>
    </xf>
    <xf numFmtId="0" fontId="1" fillId="0" borderId="62" xfId="75" applyBorder="1" applyAlignment="1">
      <alignment horizontal="center"/>
    </xf>
    <xf numFmtId="0" fontId="1" fillId="0" borderId="43" xfId="75" applyBorder="1" applyAlignment="1">
      <alignment horizontal="center"/>
    </xf>
    <xf numFmtId="0" fontId="49" fillId="3" borderId="61" xfId="75" applyFont="1" applyFill="1" applyBorder="1" applyAlignment="1">
      <alignment horizontal="center" vertical="center"/>
    </xf>
    <xf numFmtId="0" fontId="49" fillId="3" borderId="62" xfId="75" applyFont="1" applyFill="1" applyBorder="1" applyAlignment="1">
      <alignment horizontal="center" vertical="center"/>
    </xf>
    <xf numFmtId="0" fontId="49" fillId="3" borderId="60" xfId="75" applyFont="1" applyFill="1" applyBorder="1" applyAlignment="1">
      <alignment horizontal="center" vertical="center"/>
    </xf>
    <xf numFmtId="0" fontId="1" fillId="0" borderId="61" xfId="75" applyFont="1" applyBorder="1" applyAlignment="1">
      <alignment horizontal="center"/>
    </xf>
    <xf numFmtId="0" fontId="1" fillId="0" borderId="62" xfId="75" applyFont="1" applyBorder="1" applyAlignment="1">
      <alignment horizontal="center"/>
    </xf>
    <xf numFmtId="0" fontId="1" fillId="0" borderId="60" xfId="75" applyFont="1" applyBorder="1" applyAlignment="1">
      <alignment horizontal="center"/>
    </xf>
    <xf numFmtId="0" fontId="13" fillId="5" borderId="63" xfId="76" applyNumberFormat="1" applyFont="1" applyFill="1" applyBorder="1" applyAlignment="1">
      <alignment horizontal="center" vertical="center" wrapText="1"/>
    </xf>
    <xf numFmtId="1" fontId="14" fillId="0" borderId="45" xfId="80" applyNumberFormat="1" applyFont="1" applyFill="1" applyBorder="1" applyAlignment="1">
      <alignment horizontal="center" vertical="center" wrapText="1"/>
    </xf>
    <xf numFmtId="1" fontId="14" fillId="0" borderId="62" xfId="80" applyNumberFormat="1" applyFont="1" applyFill="1" applyBorder="1" applyAlignment="1">
      <alignment horizontal="center" vertical="center" wrapText="1"/>
    </xf>
    <xf numFmtId="1" fontId="14" fillId="0" borderId="43" xfId="80" applyNumberFormat="1" applyFont="1" applyFill="1" applyBorder="1" applyAlignment="1">
      <alignment horizontal="center" vertical="center" wrapText="1"/>
    </xf>
    <xf numFmtId="1" fontId="14" fillId="0" borderId="61" xfId="80" applyNumberFormat="1" applyFont="1" applyFill="1" applyBorder="1" applyAlignment="1">
      <alignment horizontal="center" vertical="center" wrapText="1"/>
    </xf>
    <xf numFmtId="1" fontId="14" fillId="0" borderId="60" xfId="80" applyNumberFormat="1" applyFont="1" applyFill="1" applyBorder="1" applyAlignment="1">
      <alignment horizontal="center" vertical="center" wrapText="1"/>
    </xf>
    <xf numFmtId="0" fontId="13" fillId="5" borderId="61" xfId="76" applyNumberFormat="1" applyFont="1" applyFill="1" applyBorder="1" applyAlignment="1">
      <alignment horizontal="center" vertical="center" wrapText="1"/>
    </xf>
    <xf numFmtId="0" fontId="13" fillId="5" borderId="62" xfId="76" applyNumberFormat="1" applyFont="1" applyFill="1" applyBorder="1" applyAlignment="1">
      <alignment horizontal="center" vertical="center" wrapText="1"/>
    </xf>
    <xf numFmtId="0" fontId="13" fillId="5" borderId="60" xfId="76" applyNumberFormat="1" applyFont="1" applyFill="1" applyBorder="1" applyAlignment="1">
      <alignment horizontal="center" vertical="center" wrapText="1"/>
    </xf>
    <xf numFmtId="1" fontId="14" fillId="0" borderId="44" xfId="80" applyNumberFormat="1" applyFont="1" applyFill="1" applyBorder="1" applyAlignment="1">
      <alignment horizontal="center" vertical="center" wrapText="1"/>
    </xf>
    <xf numFmtId="1" fontId="14" fillId="0" borderId="63" xfId="80" applyNumberFormat="1" applyFont="1" applyFill="1" applyBorder="1" applyAlignment="1">
      <alignment horizontal="center" vertical="center" wrapText="1"/>
    </xf>
    <xf numFmtId="0" fontId="12" fillId="7" borderId="45" xfId="6" applyFont="1" applyFill="1" applyBorder="1" applyAlignment="1">
      <alignment horizontal="center" wrapText="1"/>
    </xf>
    <xf numFmtId="0" fontId="12" fillId="7" borderId="62" xfId="6" applyFont="1" applyFill="1" applyBorder="1" applyAlignment="1">
      <alignment horizontal="center" wrapText="1"/>
    </xf>
    <xf numFmtId="0" fontId="12" fillId="7" borderId="43" xfId="6" applyFont="1" applyFill="1" applyBorder="1" applyAlignment="1">
      <alignment horizontal="center" wrapText="1"/>
    </xf>
    <xf numFmtId="0" fontId="23" fillId="0" borderId="63" xfId="76" applyNumberFormat="1" applyFont="1" applyFill="1" applyBorder="1" applyAlignment="1">
      <alignment horizontal="center" vertical="center" wrapText="1"/>
    </xf>
    <xf numFmtId="0" fontId="23" fillId="0" borderId="61" xfId="76" applyNumberFormat="1" applyFont="1" applyFill="1" applyBorder="1" applyAlignment="1">
      <alignment horizontal="center" vertical="center" wrapText="1"/>
    </xf>
    <xf numFmtId="0" fontId="23" fillId="0" borderId="62" xfId="76" applyNumberFormat="1" applyFont="1" applyFill="1" applyBorder="1" applyAlignment="1">
      <alignment horizontal="center" vertical="center" wrapText="1"/>
    </xf>
    <xf numFmtId="0" fontId="23" fillId="0" borderId="60" xfId="76" applyNumberFormat="1" applyFont="1" applyFill="1" applyBorder="1" applyAlignment="1">
      <alignment horizontal="center" vertical="center" wrapText="1"/>
    </xf>
    <xf numFmtId="0" fontId="12" fillId="7" borderId="61" xfId="6" applyFont="1" applyFill="1" applyBorder="1" applyAlignment="1">
      <alignment horizontal="center" wrapText="1"/>
    </xf>
    <xf numFmtId="0" fontId="12" fillId="7" borderId="60" xfId="6" applyFont="1" applyFill="1" applyBorder="1" applyAlignment="1">
      <alignment horizontal="center" wrapText="1"/>
    </xf>
    <xf numFmtId="0" fontId="103" fillId="0" borderId="65" xfId="46" applyFont="1" applyFill="1" applyBorder="1" applyAlignment="1">
      <alignment horizontal="center" vertical="center" textRotation="90" wrapText="1"/>
    </xf>
    <xf numFmtId="0" fontId="132" fillId="3" borderId="45" xfId="46" applyFont="1" applyFill="1" applyBorder="1" applyAlignment="1">
      <alignment horizontal="center" vertical="center" wrapText="1"/>
    </xf>
    <xf numFmtId="0" fontId="132" fillId="3" borderId="42" xfId="46" applyFont="1" applyFill="1" applyBorder="1" applyAlignment="1">
      <alignment horizontal="center" vertical="center" wrapText="1"/>
    </xf>
    <xf numFmtId="0" fontId="132" fillId="3" borderId="43" xfId="46" applyFont="1" applyFill="1" applyBorder="1" applyAlignment="1">
      <alignment horizontal="center" vertical="center" wrapText="1"/>
    </xf>
    <xf numFmtId="0" fontId="143" fillId="0" borderId="45" xfId="75" applyFont="1" applyFill="1" applyBorder="1" applyAlignment="1">
      <alignment horizontal="center" vertical="top" wrapText="1"/>
    </xf>
    <xf numFmtId="0" fontId="143" fillId="0" borderId="43" xfId="75" applyFont="1" applyFill="1" applyBorder="1" applyAlignment="1">
      <alignment horizontal="center" vertical="top" wrapText="1"/>
    </xf>
    <xf numFmtId="0" fontId="143" fillId="0" borderId="62" xfId="75" applyFont="1" applyFill="1" applyBorder="1" applyAlignment="1">
      <alignment horizontal="center" vertical="top" wrapText="1"/>
    </xf>
    <xf numFmtId="0" fontId="141" fillId="0" borderId="61" xfId="0" applyFont="1" applyBorder="1" applyAlignment="1">
      <alignment horizontal="left" vertical="top" wrapText="1"/>
    </xf>
    <xf numFmtId="0" fontId="141" fillId="0" borderId="60" xfId="0" applyFont="1" applyBorder="1" applyAlignment="1">
      <alignment horizontal="left" vertical="top" wrapText="1"/>
    </xf>
    <xf numFmtId="0" fontId="131" fillId="0" borderId="71" xfId="75" applyFont="1" applyFill="1" applyBorder="1" applyAlignment="1">
      <alignment horizontal="center" vertical="center"/>
    </xf>
    <xf numFmtId="0" fontId="131" fillId="0" borderId="12" xfId="75" applyFont="1" applyFill="1" applyBorder="1" applyAlignment="1">
      <alignment horizontal="center" vertical="center"/>
    </xf>
    <xf numFmtId="0" fontId="131" fillId="0" borderId="10" xfId="75" applyFont="1" applyFill="1" applyBorder="1" applyAlignment="1">
      <alignment horizontal="center" vertical="center"/>
    </xf>
    <xf numFmtId="0" fontId="17" fillId="0" borderId="8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131" fillId="3" borderId="14" xfId="75" applyFont="1" applyFill="1" applyBorder="1" applyAlignment="1">
      <alignment horizontal="center" vertical="center"/>
    </xf>
    <xf numFmtId="0" fontId="131" fillId="3" borderId="12" xfId="75" applyFont="1" applyFill="1" applyBorder="1" applyAlignment="1">
      <alignment horizontal="center" vertical="center"/>
    </xf>
    <xf numFmtId="0" fontId="131" fillId="3" borderId="44" xfId="75" applyFont="1" applyFill="1" applyBorder="1" applyAlignment="1">
      <alignment horizontal="center" vertical="center"/>
    </xf>
    <xf numFmtId="0" fontId="131" fillId="3" borderId="63" xfId="75" applyFont="1" applyFill="1" applyBorder="1" applyAlignment="1">
      <alignment horizontal="center" vertical="center"/>
    </xf>
    <xf numFmtId="0" fontId="132" fillId="3" borderId="44" xfId="46" applyFont="1" applyFill="1" applyBorder="1" applyAlignment="1">
      <alignment horizontal="center" vertical="center"/>
    </xf>
    <xf numFmtId="0" fontId="132" fillId="3" borderId="63" xfId="46" applyFont="1" applyFill="1" applyBorder="1" applyAlignment="1">
      <alignment horizontal="center" vertical="center"/>
    </xf>
    <xf numFmtId="49" fontId="132" fillId="3" borderId="44" xfId="75" applyNumberFormat="1" applyFont="1" applyFill="1" applyBorder="1" applyAlignment="1">
      <alignment horizontal="center" vertical="center" wrapText="1"/>
    </xf>
    <xf numFmtId="0" fontId="131" fillId="3" borderId="44" xfId="75" applyFont="1" applyFill="1" applyBorder="1" applyAlignment="1">
      <alignment horizontal="center" vertical="top" wrapText="1"/>
    </xf>
    <xf numFmtId="0" fontId="131" fillId="3" borderId="45" xfId="75" applyFont="1" applyFill="1" applyBorder="1" applyAlignment="1">
      <alignment horizontal="center" vertical="top" wrapText="1"/>
    </xf>
    <xf numFmtId="0" fontId="131" fillId="3" borderId="43" xfId="75" applyFont="1" applyFill="1" applyBorder="1" applyAlignment="1">
      <alignment horizontal="center" vertical="top" wrapText="1"/>
    </xf>
    <xf numFmtId="0" fontId="131" fillId="3" borderId="42" xfId="75" applyFont="1" applyFill="1" applyBorder="1" applyAlignment="1">
      <alignment horizontal="center" vertical="top" wrapText="1"/>
    </xf>
    <xf numFmtId="0" fontId="131" fillId="3" borderId="14" xfId="75" applyFont="1" applyFill="1" applyBorder="1" applyAlignment="1">
      <alignment horizontal="center" vertical="center" wrapText="1"/>
    </xf>
    <xf numFmtId="0" fontId="131" fillId="3" borderId="13" xfId="75" applyFont="1" applyFill="1" applyBorder="1" applyAlignment="1">
      <alignment horizontal="center" vertical="center" wrapText="1"/>
    </xf>
    <xf numFmtId="0" fontId="131" fillId="3" borderId="45" xfId="75" applyFont="1" applyFill="1" applyBorder="1" applyAlignment="1">
      <alignment horizontal="center" vertical="center" wrapText="1"/>
    </xf>
    <xf numFmtId="0" fontId="131" fillId="3" borderId="43" xfId="75" applyFont="1" applyFill="1" applyBorder="1" applyAlignment="1">
      <alignment horizontal="center" vertical="center" wrapText="1"/>
    </xf>
    <xf numFmtId="0" fontId="131" fillId="0" borderId="8" xfId="75" applyFont="1" applyFill="1" applyBorder="1" applyAlignment="1">
      <alignment horizontal="center" vertical="center"/>
    </xf>
    <xf numFmtId="0" fontId="131" fillId="0" borderId="11" xfId="75" applyFont="1" applyFill="1" applyBorder="1" applyAlignment="1">
      <alignment horizontal="center" vertical="center"/>
    </xf>
    <xf numFmtId="0" fontId="131" fillId="0" borderId="46" xfId="75" applyFont="1" applyFill="1" applyBorder="1" applyAlignment="1">
      <alignment horizontal="center" vertical="center"/>
    </xf>
    <xf numFmtId="0" fontId="131" fillId="3" borderId="8" xfId="75" applyFont="1" applyFill="1" applyBorder="1" applyAlignment="1">
      <alignment horizontal="center" vertical="center"/>
    </xf>
    <xf numFmtId="0" fontId="131" fillId="3" borderId="11" xfId="75" applyFont="1" applyFill="1" applyBorder="1" applyAlignment="1">
      <alignment horizontal="center" vertical="center"/>
    </xf>
    <xf numFmtId="0" fontId="131" fillId="3" borderId="46" xfId="75" applyFont="1" applyFill="1" applyBorder="1" applyAlignment="1">
      <alignment horizontal="center" vertical="center"/>
    </xf>
    <xf numFmtId="0" fontId="131" fillId="3" borderId="45" xfId="75" applyFont="1" applyFill="1" applyBorder="1" applyAlignment="1">
      <alignment horizontal="center" vertical="center"/>
    </xf>
    <xf numFmtId="0" fontId="131" fillId="3" borderId="42" xfId="75" applyFont="1" applyFill="1" applyBorder="1" applyAlignment="1">
      <alignment horizontal="center" vertical="center"/>
    </xf>
    <xf numFmtId="0" fontId="131" fillId="3" borderId="43" xfId="75" applyFont="1" applyFill="1" applyBorder="1" applyAlignment="1">
      <alignment horizontal="center" vertical="center"/>
    </xf>
    <xf numFmtId="0" fontId="132" fillId="0" borderId="45" xfId="46" applyFont="1" applyFill="1" applyBorder="1" applyAlignment="1">
      <alignment horizontal="center" wrapText="1"/>
    </xf>
    <xf numFmtId="0" fontId="132" fillId="0" borderId="43" xfId="46" applyFont="1" applyFill="1" applyBorder="1" applyAlignment="1">
      <alignment horizontal="center" wrapText="1"/>
    </xf>
    <xf numFmtId="0" fontId="132" fillId="0" borderId="45" xfId="46" applyFont="1" applyFill="1" applyBorder="1" applyAlignment="1">
      <alignment horizontal="center" vertical="center" wrapText="1"/>
    </xf>
    <xf numFmtId="0" fontId="132" fillId="0" borderId="43" xfId="46" applyFont="1" applyFill="1" applyBorder="1" applyAlignment="1">
      <alignment horizontal="center" vertical="center" wrapText="1"/>
    </xf>
    <xf numFmtId="0" fontId="131" fillId="3" borderId="8" xfId="75" applyFont="1" applyFill="1" applyBorder="1" applyAlignment="1">
      <alignment horizontal="center" vertical="top" wrapText="1"/>
    </xf>
    <xf numFmtId="0" fontId="131" fillId="3" borderId="46" xfId="75" applyFont="1" applyFill="1" applyBorder="1" applyAlignment="1">
      <alignment horizontal="center" vertical="top" wrapText="1"/>
    </xf>
    <xf numFmtId="0" fontId="7" fillId="0" borderId="71" xfId="75" applyFont="1" applyFill="1" applyBorder="1" applyAlignment="1">
      <alignment horizontal="center" vertical="center"/>
    </xf>
    <xf numFmtId="0" fontId="7" fillId="0" borderId="10" xfId="75" applyFont="1" applyFill="1" applyBorder="1" applyAlignment="1">
      <alignment horizontal="center" vertical="center"/>
    </xf>
    <xf numFmtId="0" fontId="7" fillId="55" borderId="61" xfId="75" applyFont="1" applyFill="1" applyBorder="1" applyAlignment="1">
      <alignment horizontal="center" vertical="center"/>
    </xf>
    <xf numFmtId="0" fontId="7" fillId="55" borderId="62" xfId="75" applyFont="1" applyFill="1" applyBorder="1" applyAlignment="1">
      <alignment horizontal="center" vertical="center"/>
    </xf>
    <xf numFmtId="0" fontId="50" fillId="0" borderId="65" xfId="46" applyFont="1" applyFill="1" applyBorder="1" applyAlignment="1">
      <alignment horizontal="center" vertical="center" textRotation="90" wrapText="1"/>
    </xf>
    <xf numFmtId="0" fontId="13" fillId="3" borderId="63" xfId="46" applyFont="1" applyFill="1" applyBorder="1" applyAlignment="1">
      <alignment horizontal="center" vertical="center"/>
    </xf>
    <xf numFmtId="49" fontId="23" fillId="3" borderId="44" xfId="75" applyNumberFormat="1" applyFont="1" applyFill="1" applyBorder="1" applyAlignment="1">
      <alignment horizontal="center" vertical="center" wrapText="1"/>
    </xf>
    <xf numFmtId="0" fontId="12" fillId="0" borderId="8" xfId="75" applyFont="1" applyFill="1" applyBorder="1" applyAlignment="1">
      <alignment horizontal="center" vertical="center"/>
    </xf>
    <xf numFmtId="0" fontId="12" fillId="0" borderId="11" xfId="75" applyFont="1" applyFill="1" applyBorder="1" applyAlignment="1">
      <alignment horizontal="center" vertical="center"/>
    </xf>
    <xf numFmtId="0" fontId="12" fillId="0" borderId="46" xfId="75" applyFont="1" applyFill="1" applyBorder="1" applyAlignment="1">
      <alignment horizontal="center" vertical="center"/>
    </xf>
    <xf numFmtId="0" fontId="11" fillId="0" borderId="45" xfId="75" applyFont="1" applyFill="1" applyBorder="1" applyAlignment="1">
      <alignment horizontal="center" vertical="top" wrapText="1"/>
    </xf>
    <xf numFmtId="0" fontId="11" fillId="0" borderId="43" xfId="75" applyFont="1" applyFill="1" applyBorder="1" applyAlignment="1">
      <alignment horizontal="center" vertical="top" wrapText="1"/>
    </xf>
    <xf numFmtId="0" fontId="11" fillId="0" borderId="62" xfId="75" applyFont="1" applyFill="1" applyBorder="1" applyAlignment="1">
      <alignment horizontal="center" vertical="top" wrapText="1"/>
    </xf>
    <xf numFmtId="0" fontId="7" fillId="3" borderId="14" xfId="75" applyFont="1" applyFill="1" applyBorder="1" applyAlignment="1">
      <alignment horizontal="center" vertical="center"/>
    </xf>
    <xf numFmtId="0" fontId="7" fillId="3" borderId="12" xfId="75" applyFont="1" applyFill="1" applyBorder="1" applyAlignment="1">
      <alignment horizontal="center" vertical="center"/>
    </xf>
    <xf numFmtId="0" fontId="7" fillId="3" borderId="45" xfId="75" applyFont="1" applyFill="1" applyBorder="1" applyAlignment="1">
      <alignment horizontal="center" vertical="center" wrapText="1"/>
    </xf>
    <xf numFmtId="0" fontId="12" fillId="3" borderId="8" xfId="75" applyFont="1" applyFill="1" applyBorder="1" applyAlignment="1">
      <alignment horizontal="center" vertical="center"/>
    </xf>
    <xf numFmtId="0" fontId="12" fillId="3" borderId="9" xfId="75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7" fillId="3" borderId="43" xfId="75" applyFont="1" applyFill="1" applyBorder="1" applyAlignment="1">
      <alignment horizontal="center" vertical="center" wrapText="1"/>
    </xf>
    <xf numFmtId="168" fontId="22" fillId="5" borderId="44" xfId="117" applyNumberFormat="1" applyFont="1" applyFill="1" applyBorder="1" applyAlignment="1">
      <alignment horizontal="left" vertical="center" wrapText="1"/>
    </xf>
    <xf numFmtId="0" fontId="26" fillId="0" borderId="44" xfId="0" applyFont="1" applyBorder="1" applyAlignment="1">
      <alignment horizontal="left" vertical="top" wrapText="1"/>
    </xf>
    <xf numFmtId="0" fontId="12" fillId="0" borderId="9" xfId="75" applyFont="1" applyFill="1" applyBorder="1" applyAlignment="1">
      <alignment horizontal="center" vertical="center"/>
    </xf>
    <xf numFmtId="0" fontId="12" fillId="3" borderId="44" xfId="75" applyFont="1" applyFill="1" applyBorder="1" applyAlignment="1">
      <alignment horizontal="center" vertical="center"/>
    </xf>
    <xf numFmtId="0" fontId="26" fillId="0" borderId="61" xfId="0" applyFont="1" applyBorder="1" applyAlignment="1">
      <alignment horizontal="left" vertical="top" wrapText="1"/>
    </xf>
    <xf numFmtId="0" fontId="26" fillId="0" borderId="60" xfId="0" applyFont="1" applyBorder="1" applyAlignment="1">
      <alignment horizontal="left" vertical="top" wrapText="1"/>
    </xf>
    <xf numFmtId="0" fontId="13" fillId="3" borderId="45" xfId="46" applyFont="1" applyFill="1" applyBorder="1" applyAlignment="1">
      <alignment horizontal="center" vertical="center" wrapText="1"/>
    </xf>
    <xf numFmtId="0" fontId="7" fillId="3" borderId="14" xfId="75" applyFont="1" applyFill="1" applyBorder="1" applyAlignment="1">
      <alignment horizontal="center" vertical="center" wrapText="1"/>
    </xf>
    <xf numFmtId="0" fontId="7" fillId="3" borderId="13" xfId="75" applyFont="1" applyFill="1" applyBorder="1" applyAlignment="1">
      <alignment horizontal="center" vertical="center" wrapText="1"/>
    </xf>
    <xf numFmtId="0" fontId="7" fillId="3" borderId="44" xfId="75" applyFont="1" applyFill="1" applyBorder="1" applyAlignment="1">
      <alignment horizontal="center" vertical="top" wrapText="1"/>
    </xf>
    <xf numFmtId="0" fontId="13" fillId="0" borderId="43" xfId="46" applyFont="1" applyFill="1" applyBorder="1" applyAlignment="1">
      <alignment horizontal="center" vertical="center" wrapText="1"/>
    </xf>
    <xf numFmtId="0" fontId="7" fillId="3" borderId="45" xfId="75" applyFont="1" applyFill="1" applyBorder="1" applyAlignment="1">
      <alignment horizontal="center" vertical="top" wrapText="1"/>
    </xf>
    <xf numFmtId="0" fontId="7" fillId="3" borderId="43" xfId="75" applyFont="1" applyFill="1" applyBorder="1" applyAlignment="1">
      <alignment horizontal="center" vertical="top" wrapText="1"/>
    </xf>
    <xf numFmtId="0" fontId="7" fillId="3" borderId="8" xfId="75" applyFont="1" applyFill="1" applyBorder="1" applyAlignment="1">
      <alignment horizontal="center" vertical="top" wrapText="1"/>
    </xf>
    <xf numFmtId="0" fontId="7" fillId="3" borderId="46" xfId="75" applyFont="1" applyFill="1" applyBorder="1" applyAlignment="1">
      <alignment horizontal="center" vertical="top" wrapText="1"/>
    </xf>
    <xf numFmtId="0" fontId="12" fillId="3" borderId="11" xfId="75" applyFont="1" applyFill="1" applyBorder="1" applyAlignment="1">
      <alignment horizontal="center" vertical="center"/>
    </xf>
    <xf numFmtId="0" fontId="12" fillId="3" borderId="46" xfId="75" applyFont="1" applyFill="1" applyBorder="1" applyAlignment="1">
      <alignment horizontal="center" vertical="center"/>
    </xf>
    <xf numFmtId="0" fontId="7" fillId="3" borderId="42" xfId="75" applyFont="1" applyFill="1" applyBorder="1" applyAlignment="1">
      <alignment horizontal="center" vertical="top" wrapText="1"/>
    </xf>
    <xf numFmtId="0" fontId="7" fillId="55" borderId="44" xfId="75" applyFont="1" applyFill="1" applyBorder="1" applyAlignment="1">
      <alignment horizontal="center" vertical="center"/>
    </xf>
    <xf numFmtId="0" fontId="7" fillId="55" borderId="45" xfId="75" applyFont="1" applyFill="1" applyBorder="1" applyAlignment="1">
      <alignment horizontal="center" vertical="center" wrapText="1"/>
    </xf>
    <xf numFmtId="0" fontId="7" fillId="55" borderId="43" xfId="75" applyFont="1" applyFill="1" applyBorder="1" applyAlignment="1">
      <alignment horizontal="center" vertical="center" wrapText="1"/>
    </xf>
    <xf numFmtId="0" fontId="7" fillId="55" borderId="45" xfId="75" applyFont="1" applyFill="1" applyBorder="1" applyAlignment="1">
      <alignment horizontal="center" vertical="center"/>
    </xf>
    <xf numFmtId="0" fontId="7" fillId="55" borderId="42" xfId="75" applyFont="1" applyFill="1" applyBorder="1" applyAlignment="1">
      <alignment horizontal="center" vertical="center"/>
    </xf>
    <xf numFmtId="0" fontId="7" fillId="55" borderId="43" xfId="75" applyFont="1" applyFill="1" applyBorder="1" applyAlignment="1">
      <alignment horizontal="center" vertical="center"/>
    </xf>
    <xf numFmtId="0" fontId="7" fillId="55" borderId="14" xfId="75" applyFont="1" applyFill="1" applyBorder="1" applyAlignment="1">
      <alignment horizontal="center" vertical="center"/>
    </xf>
    <xf numFmtId="0" fontId="7" fillId="55" borderId="12" xfId="75" applyFont="1" applyFill="1" applyBorder="1" applyAlignment="1">
      <alignment horizontal="center" vertical="center"/>
    </xf>
    <xf numFmtId="0" fontId="1" fillId="0" borderId="61" xfId="75" applyFont="1" applyFill="1" applyBorder="1" applyAlignment="1">
      <alignment horizontal="center"/>
    </xf>
    <xf numFmtId="0" fontId="1" fillId="0" borderId="62" xfId="75" applyFont="1" applyFill="1" applyBorder="1" applyAlignment="1">
      <alignment horizontal="center"/>
    </xf>
    <xf numFmtId="0" fontId="1" fillId="0" borderId="60" xfId="75" applyFont="1" applyFill="1" applyBorder="1" applyAlignment="1">
      <alignment horizontal="center"/>
    </xf>
    <xf numFmtId="0" fontId="7" fillId="3" borderId="61" xfId="75" applyFont="1" applyFill="1" applyBorder="1" applyAlignment="1">
      <alignment horizontal="center" vertical="center" wrapText="1"/>
    </xf>
    <xf numFmtId="0" fontId="7" fillId="3" borderId="62" xfId="75" applyFont="1" applyFill="1" applyBorder="1" applyAlignment="1">
      <alignment horizontal="center" vertical="center" wrapText="1"/>
    </xf>
    <xf numFmtId="0" fontId="7" fillId="3" borderId="60" xfId="75" applyFont="1" applyFill="1" applyBorder="1" applyAlignment="1">
      <alignment horizontal="center" vertical="center" wrapText="1"/>
    </xf>
    <xf numFmtId="0" fontId="7" fillId="3" borderId="63" xfId="75" applyFont="1" applyFill="1" applyBorder="1" applyAlignment="1">
      <alignment horizontal="center" vertical="center" wrapText="1"/>
    </xf>
    <xf numFmtId="0" fontId="13" fillId="3" borderId="62" xfId="46" applyFont="1" applyFill="1" applyBorder="1" applyAlignment="1">
      <alignment horizontal="center" vertical="center" wrapText="1"/>
    </xf>
    <xf numFmtId="0" fontId="13" fillId="3" borderId="63" xfId="46" applyFont="1" applyFill="1" applyBorder="1" applyAlignment="1">
      <alignment horizontal="center" vertical="center" wrapText="1"/>
    </xf>
    <xf numFmtId="0" fontId="1" fillId="0" borderId="45" xfId="75" applyFont="1" applyFill="1" applyBorder="1" applyAlignment="1">
      <alignment horizontal="center"/>
    </xf>
    <xf numFmtId="0" fontId="1" fillId="0" borderId="43" xfId="75" applyFont="1" applyFill="1" applyBorder="1" applyAlignment="1">
      <alignment horizontal="center"/>
    </xf>
    <xf numFmtId="0" fontId="1" fillId="0" borderId="63" xfId="75" applyFont="1" applyFill="1" applyBorder="1" applyAlignment="1">
      <alignment horizontal="center"/>
    </xf>
    <xf numFmtId="0" fontId="49" fillId="0" borderId="61" xfId="75" applyFont="1" applyFill="1" applyBorder="1" applyAlignment="1">
      <alignment horizontal="center" vertical="center"/>
    </xf>
    <xf numFmtId="0" fontId="49" fillId="0" borderId="62" xfId="75" applyFont="1" applyFill="1" applyBorder="1" applyAlignment="1">
      <alignment horizontal="center" vertical="center"/>
    </xf>
    <xf numFmtId="0" fontId="49" fillId="0" borderId="60" xfId="75" applyFont="1" applyFill="1" applyBorder="1" applyAlignment="1">
      <alignment horizontal="center" vertical="center"/>
    </xf>
    <xf numFmtId="0" fontId="49" fillId="0" borderId="45" xfId="75" applyFont="1" applyFill="1" applyBorder="1" applyAlignment="1">
      <alignment horizontal="center" vertical="center"/>
    </xf>
    <xf numFmtId="0" fontId="49" fillId="0" borderId="43" xfId="75" applyFont="1" applyFill="1" applyBorder="1" applyAlignment="1">
      <alignment horizontal="center" vertical="center"/>
    </xf>
    <xf numFmtId="2" fontId="108" fillId="2" borderId="65" xfId="0" applyNumberFormat="1" applyFont="1" applyFill="1" applyBorder="1" applyAlignment="1">
      <alignment horizontal="left" vertical="center" wrapText="1" indent="1"/>
    </xf>
    <xf numFmtId="2" fontId="108" fillId="2" borderId="49" xfId="0" applyNumberFormat="1" applyFont="1" applyFill="1" applyBorder="1" applyAlignment="1">
      <alignment horizontal="left" vertical="center" wrapText="1" indent="1"/>
    </xf>
    <xf numFmtId="2" fontId="108" fillId="57" borderId="65" xfId="0" applyNumberFormat="1" applyFont="1" applyFill="1" applyBorder="1" applyAlignment="1">
      <alignment horizontal="left" vertical="center" wrapText="1" indent="1"/>
    </xf>
    <xf numFmtId="2" fontId="108" fillId="57" borderId="96" xfId="0" applyNumberFormat="1" applyFont="1" applyFill="1" applyBorder="1" applyAlignment="1">
      <alignment horizontal="left" vertical="center" wrapText="1" indent="1"/>
    </xf>
    <xf numFmtId="0" fontId="23" fillId="58" borderId="65" xfId="75" applyFont="1" applyFill="1" applyBorder="1" applyAlignment="1">
      <alignment horizontal="center" vertical="center"/>
    </xf>
    <xf numFmtId="0" fontId="23" fillId="58" borderId="49" xfId="75" applyFont="1" applyFill="1" applyBorder="1" applyAlignment="1">
      <alignment horizontal="center" vertical="center"/>
    </xf>
    <xf numFmtId="169" fontId="34" fillId="2" borderId="63" xfId="7" applyNumberFormat="1" applyFont="1" applyFill="1" applyBorder="1" applyAlignment="1">
      <alignment horizontal="center" vertical="center" wrapText="1"/>
    </xf>
    <xf numFmtId="0" fontId="162" fillId="59" borderId="61" xfId="75" applyFont="1" applyFill="1" applyBorder="1" applyAlignment="1">
      <alignment horizontal="center" vertical="center"/>
    </xf>
    <xf numFmtId="0" fontId="162" fillId="59" borderId="62" xfId="75" applyFont="1" applyFill="1" applyBorder="1" applyAlignment="1">
      <alignment horizontal="center" vertical="center"/>
    </xf>
    <xf numFmtId="0" fontId="162" fillId="59" borderId="60" xfId="75" applyFont="1" applyFill="1" applyBorder="1" applyAlignment="1">
      <alignment horizontal="center" vertical="center"/>
    </xf>
    <xf numFmtId="0" fontId="23" fillId="59" borderId="65" xfId="75" applyFont="1" applyFill="1" applyBorder="1" applyAlignment="1">
      <alignment horizontal="center" vertical="center"/>
    </xf>
    <xf numFmtId="0" fontId="23" fillId="59" borderId="49" xfId="75" applyFont="1" applyFill="1" applyBorder="1" applyAlignment="1">
      <alignment horizontal="center" vertical="center"/>
    </xf>
    <xf numFmtId="2" fontId="108" fillId="57" borderId="97" xfId="0" applyNumberFormat="1" applyFont="1" applyFill="1" applyBorder="1" applyAlignment="1">
      <alignment horizontal="left" vertical="center" wrapText="1" indent="1"/>
    </xf>
    <xf numFmtId="2" fontId="108" fillId="57" borderId="49" xfId="0" applyNumberFormat="1" applyFont="1" applyFill="1" applyBorder="1" applyAlignment="1">
      <alignment horizontal="left" vertical="center" wrapText="1" indent="1"/>
    </xf>
    <xf numFmtId="0" fontId="7" fillId="3" borderId="2" xfId="75" applyFont="1" applyFill="1" applyBorder="1" applyAlignment="1">
      <alignment horizontal="center" vertical="center"/>
    </xf>
    <xf numFmtId="0" fontId="1" fillId="3" borderId="63" xfId="75" applyFont="1" applyFill="1" applyBorder="1" applyAlignment="1">
      <alignment horizontal="center" vertical="center" wrapText="1"/>
    </xf>
    <xf numFmtId="0" fontId="162" fillId="58" borderId="63" xfId="75" applyFont="1" applyFill="1" applyBorder="1" applyAlignment="1">
      <alignment horizontal="center" vertical="center"/>
    </xf>
    <xf numFmtId="0" fontId="23" fillId="0" borderId="63" xfId="75" applyFont="1" applyBorder="1" applyAlignment="1">
      <alignment horizontal="center" vertical="center" wrapText="1"/>
    </xf>
    <xf numFmtId="0" fontId="26" fillId="0" borderId="63" xfId="0" applyFont="1" applyBorder="1" applyAlignment="1">
      <alignment horizontal="right" wrapText="1"/>
    </xf>
    <xf numFmtId="0" fontId="12" fillId="0" borderId="61" xfId="13" applyFont="1" applyFill="1" applyBorder="1" applyAlignment="1">
      <alignment horizontal="left" vertical="center"/>
    </xf>
    <xf numFmtId="0" fontId="12" fillId="0" borderId="62" xfId="13" applyFont="1" applyFill="1" applyBorder="1" applyAlignment="1">
      <alignment horizontal="left" vertical="center"/>
    </xf>
    <xf numFmtId="0" fontId="12" fillId="0" borderId="60" xfId="13" applyFont="1" applyFill="1" applyBorder="1" applyAlignment="1">
      <alignment horizontal="left" vertical="center"/>
    </xf>
    <xf numFmtId="0" fontId="26" fillId="0" borderId="63" xfId="0" applyFont="1" applyBorder="1" applyAlignment="1">
      <alignment horizontal="center"/>
    </xf>
    <xf numFmtId="0" fontId="91" fillId="0" borderId="63" xfId="13" applyFont="1" applyFill="1" applyBorder="1" applyAlignment="1">
      <alignment horizontal="left" vertical="center"/>
    </xf>
    <xf numFmtId="0" fontId="91" fillId="0" borderId="61" xfId="13" applyFont="1" applyFill="1" applyBorder="1" applyAlignment="1">
      <alignment horizontal="left" vertical="center" wrapText="1"/>
    </xf>
    <xf numFmtId="0" fontId="91" fillId="0" borderId="60" xfId="13" applyFont="1" applyFill="1" applyBorder="1" applyAlignment="1">
      <alignment horizontal="left" vertical="center" wrapText="1"/>
    </xf>
  </cellXfs>
  <cellStyles count="326">
    <cellStyle name="20% - Accent1" xfId="191"/>
    <cellStyle name="20% - Accent2" xfId="192"/>
    <cellStyle name="20% - Accent3" xfId="193"/>
    <cellStyle name="20% - Accent4" xfId="194"/>
    <cellStyle name="20% - Accent5" xfId="195"/>
    <cellStyle name="20% - Accent6" xfId="196"/>
    <cellStyle name="20% - 强调文字颜色 1" xfId="197"/>
    <cellStyle name="20% - 强调文字颜色 2" xfId="198"/>
    <cellStyle name="20% - 强调文字颜色 3" xfId="199"/>
    <cellStyle name="20% - 强调文字颜色 4" xfId="200"/>
    <cellStyle name="20% - 强调文字颜色 5" xfId="201"/>
    <cellStyle name="20% - 强调文字颜色 6" xfId="202"/>
    <cellStyle name="40% - Accent1" xfId="203"/>
    <cellStyle name="40% - Accent2" xfId="204"/>
    <cellStyle name="40% - Accent3" xfId="205"/>
    <cellStyle name="40% - Accent4" xfId="206"/>
    <cellStyle name="40% - Accent5" xfId="207"/>
    <cellStyle name="40% - Accent6" xfId="208"/>
    <cellStyle name="40% - 强调文字颜色 1" xfId="209"/>
    <cellStyle name="40% - 强调文字颜色 2" xfId="210"/>
    <cellStyle name="40% - 强调文字颜色 3" xfId="211"/>
    <cellStyle name="40% - 强调文字颜色 4" xfId="212"/>
    <cellStyle name="40% - 强调文字颜色 5" xfId="213"/>
    <cellStyle name="40% - 强调文字颜色 6" xfId="214"/>
    <cellStyle name="60% - Accent1" xfId="215"/>
    <cellStyle name="60% - Accent2" xfId="216"/>
    <cellStyle name="60% - Accent3" xfId="217"/>
    <cellStyle name="60% - Accent4" xfId="218"/>
    <cellStyle name="60% - Accent5" xfId="219"/>
    <cellStyle name="60% - Accent6" xfId="220"/>
    <cellStyle name="60% - 强调文字颜色 1" xfId="221"/>
    <cellStyle name="60% - 强调文字颜色 2" xfId="222"/>
    <cellStyle name="60% - 强调文字颜色 3" xfId="223"/>
    <cellStyle name="60% - 强调文字颜色 4" xfId="224"/>
    <cellStyle name="60% - 强调文字颜色 5" xfId="225"/>
    <cellStyle name="60% - 强调文字颜色 6" xfId="226"/>
    <cellStyle name="Accent1" xfId="227"/>
    <cellStyle name="Accent2" xfId="228"/>
    <cellStyle name="Accent3" xfId="229"/>
    <cellStyle name="Accent4" xfId="230"/>
    <cellStyle name="Accent5" xfId="231"/>
    <cellStyle name="Accent6" xfId="232"/>
    <cellStyle name="Bad" xfId="233"/>
    <cellStyle name="Calculation" xfId="234"/>
    <cellStyle name="Calculation 2" xfId="299"/>
    <cellStyle name="Calculation 3" xfId="300"/>
    <cellStyle name="Calculation 4" xfId="301"/>
    <cellStyle name="Check Cell" xfId="235"/>
    <cellStyle name="Excel Built-in Normal" xfId="296"/>
    <cellStyle name="Explanatory Text" xfId="236"/>
    <cellStyle name="Good" xfId="237"/>
    <cellStyle name="Heading 1" xfId="238"/>
    <cellStyle name="Heading 2" xfId="239"/>
    <cellStyle name="Heading 3" xfId="240"/>
    <cellStyle name="Heading 4" xfId="241"/>
    <cellStyle name="Input" xfId="242"/>
    <cellStyle name="Input 2" xfId="302"/>
    <cellStyle name="Input 3" xfId="303"/>
    <cellStyle name="Input 4" xfId="304"/>
    <cellStyle name="Linked Cell" xfId="243"/>
    <cellStyle name="Neutral" xfId="244"/>
    <cellStyle name="Note" xfId="245"/>
    <cellStyle name="Note 2" xfId="305"/>
    <cellStyle name="Note 3" xfId="306"/>
    <cellStyle name="Note 4" xfId="307"/>
    <cellStyle name="Output" xfId="246"/>
    <cellStyle name="Output 2" xfId="308"/>
    <cellStyle name="Output 3" xfId="309"/>
    <cellStyle name="Title" xfId="247"/>
    <cellStyle name="Total" xfId="248"/>
    <cellStyle name="Total 2" xfId="310"/>
    <cellStyle name="Total 3" xfId="311"/>
    <cellStyle name="Warning Text" xfId="249"/>
    <cellStyle name="Гиперссылка" xfId="2" builtinId="8" hidden="1"/>
    <cellStyle name="Гиперссылка" xfId="4" builtinId="8" hidden="1"/>
    <cellStyle name="Гиперссылка" xfId="77" builtinId="8" hidden="1"/>
    <cellStyle name="Гиперссылка" xfId="78" builtinId="8" hidden="1"/>
    <cellStyle name="Гиперссылка" xfId="88" builtinId="8" hidden="1"/>
    <cellStyle name="Гиперссылка" xfId="143" builtinId="8" hidden="1"/>
    <cellStyle name="Гиперссылка" xfId="144" builtinId="8" hidden="1"/>
    <cellStyle name="Гиперссылка" xfId="141" builtinId="8" hidden="1"/>
    <cellStyle name="Гиперссылка" xfId="190" builtinId="8" hidden="1"/>
    <cellStyle name="Гиперссылка" xfId="283" builtinId="8"/>
    <cellStyle name="Гиперссылка 2" xfId="250"/>
    <cellStyle name="Гиперссылка 3" xfId="251"/>
    <cellStyle name="Гиперссылка 4" xfId="252"/>
    <cellStyle name="Гиперссылка 5" xfId="288"/>
    <cellStyle name="Гиперссылка 6" xfId="292"/>
    <cellStyle name="Денежный" xfId="80" builtinId="4"/>
    <cellStyle name="Денежный 2" xfId="16"/>
    <cellStyle name="Денежный 2 2" xfId="97"/>
    <cellStyle name="Денежный 2 3" xfId="146"/>
    <cellStyle name="Денежный 3" xfId="85"/>
    <cellStyle name="Денежный 4" xfId="284"/>
    <cellStyle name="Денежный 5" xfId="286"/>
    <cellStyle name="Денежный 6" xfId="293"/>
    <cellStyle name="Обычный" xfId="0" builtinId="0"/>
    <cellStyle name="Обычный 10" xfId="59"/>
    <cellStyle name="Обычный 11" xfId="63"/>
    <cellStyle name="Обычный 11 2" xfId="79"/>
    <cellStyle name="Обычный 11 3" xfId="137"/>
    <cellStyle name="Обычный 11 4" xfId="186"/>
    <cellStyle name="Обычный 11 5" xfId="297"/>
    <cellStyle name="Обычный 12" xfId="64"/>
    <cellStyle name="Обычный 12 2" xfId="138"/>
    <cellStyle name="Обычный 12 3" xfId="187"/>
    <cellStyle name="Обычный 13" xfId="253"/>
    <cellStyle name="Обычный 14" xfId="287"/>
    <cellStyle name="Обычный 15" xfId="298"/>
    <cellStyle name="Обычный 2" xfId="6"/>
    <cellStyle name="Обычный 2 2" xfId="13"/>
    <cellStyle name="Обычный 2 3" xfId="46"/>
    <cellStyle name="Обычный 2 4" xfId="285"/>
    <cellStyle name="Обычный 2 5" xfId="291"/>
    <cellStyle name="Обычный 2 6" xfId="295"/>
    <cellStyle name="Обычный 2 7" xfId="312"/>
    <cellStyle name="Обычный 3" xfId="9"/>
    <cellStyle name="Обычный 3 2" xfId="11"/>
    <cellStyle name="Обычный 3 3" xfId="17"/>
    <cellStyle name="Обычный 3 3 2" xfId="18"/>
    <cellStyle name="Обычный 3 3 2 2" xfId="73"/>
    <cellStyle name="Обычный 3 3 2 3" xfId="99"/>
    <cellStyle name="Обычный 3 3 2 4" xfId="148"/>
    <cellStyle name="Обычный 3 3 3" xfId="65"/>
    <cellStyle name="Обычный 3 3 3 2" xfId="139"/>
    <cellStyle name="Обычный 3 3 3 3" xfId="188"/>
    <cellStyle name="Обычный 3 3 4" xfId="72"/>
    <cellStyle name="Обычный 3 3 5" xfId="98"/>
    <cellStyle name="Обычный 3 3 6" xfId="147"/>
    <cellStyle name="Обычный 3 4" xfId="92"/>
    <cellStyle name="Обычный 3 5" xfId="90"/>
    <cellStyle name="Обычный 4" xfId="8"/>
    <cellStyle name="Обычный 4 2" xfId="10"/>
    <cellStyle name="Обычный 4 3" xfId="19"/>
    <cellStyle name="Обычный 4 3 2" xfId="20"/>
    <cellStyle name="Обычный 4 3 2 2" xfId="101"/>
    <cellStyle name="Обычный 4 3 2 3" xfId="150"/>
    <cellStyle name="Обычный 4 3 3" xfId="21"/>
    <cellStyle name="Обычный 4 3 3 2" xfId="48"/>
    <cellStyle name="Обычный 4 3 3 2 2" xfId="125"/>
    <cellStyle name="Обычный 4 3 3 2 3" xfId="174"/>
    <cellStyle name="Обычный 4 3 3 3" xfId="82"/>
    <cellStyle name="Обычный 4 3 3 4" xfId="102"/>
    <cellStyle name="Обычный 4 3 3 5" xfId="151"/>
    <cellStyle name="Обычный 4 3 4" xfId="49"/>
    <cellStyle name="Обычный 4 3 4 2" xfId="71"/>
    <cellStyle name="Обычный 4 3 4 3" xfId="126"/>
    <cellStyle name="Обычный 4 3 4 4" xfId="175"/>
    <cellStyle name="Обычный 4 3 5" xfId="68"/>
    <cellStyle name="Обычный 4 3 6" xfId="100"/>
    <cellStyle name="Обычный 4 3 7" xfId="149"/>
    <cellStyle name="Обычный 4 4" xfId="22"/>
    <cellStyle name="Обычный 4 4 2" xfId="23"/>
    <cellStyle name="Обычный 4 4 2 2" xfId="50"/>
    <cellStyle name="Обычный 4 4 2 2 2" xfId="127"/>
    <cellStyle name="Обычный 4 4 2 2 3" xfId="176"/>
    <cellStyle name="Обычный 4 4 2 3" xfId="58"/>
    <cellStyle name="Обычный 4 4 2 3 2" xfId="75"/>
    <cellStyle name="Обычный 4 4 2 3 3" xfId="135"/>
    <cellStyle name="Обычный 4 4 2 3 4" xfId="184"/>
    <cellStyle name="Обычный 4 4 2 4" xfId="104"/>
    <cellStyle name="Обычный 4 4 2 5" xfId="153"/>
    <cellStyle name="Обычный 4 4 3" xfId="103"/>
    <cellStyle name="Обычный 4 4 4" xfId="152"/>
    <cellStyle name="Обычный 4 5" xfId="91"/>
    <cellStyle name="Обычный 4 6" xfId="95"/>
    <cellStyle name="Обычный 4 7" xfId="289"/>
    <cellStyle name="Обычный 45" xfId="290"/>
    <cellStyle name="Обычный 5" xfId="24"/>
    <cellStyle name="Обычный 5 2" xfId="25"/>
    <cellStyle name="Обычный 5 2 2" xfId="12"/>
    <cellStyle name="Обычный 5 2 2 2" xfId="51"/>
    <cellStyle name="Обычный 5 2 2 2 2" xfId="128"/>
    <cellStyle name="Обычный 5 2 2 2 3" xfId="177"/>
    <cellStyle name="Обычный 5 2 2 3" xfId="83"/>
    <cellStyle name="Обычный 5 2 2 4" xfId="94"/>
    <cellStyle name="Обычный 5 2 2 5" xfId="86"/>
    <cellStyle name="Обычный 5 2 3" xfId="106"/>
    <cellStyle name="Обычный 5 2 4" xfId="155"/>
    <cellStyle name="Обычный 5 3" xfId="26"/>
    <cellStyle name="Обычный 5 3 2" xfId="107"/>
    <cellStyle name="Обычный 5 3 3" xfId="156"/>
    <cellStyle name="Обычный 5 4" xfId="105"/>
    <cellStyle name="Обычный 5 5" xfId="154"/>
    <cellStyle name="Обычный 6" xfId="27"/>
    <cellStyle name="Обычный 6 2" xfId="70"/>
    <cellStyle name="Обычный 6 3" xfId="108"/>
    <cellStyle name="Обычный 6 4" xfId="157"/>
    <cellStyle name="Обычный 7" xfId="28"/>
    <cellStyle name="Обычный 7 2" xfId="29"/>
    <cellStyle name="Обычный 7 2 2" xfId="52"/>
    <cellStyle name="Обычный 7 2 2 2" xfId="129"/>
    <cellStyle name="Обычный 7 2 2 3" xfId="178"/>
    <cellStyle name="Обычный 7 2 3" xfId="74"/>
    <cellStyle name="Обычный 7 2 4" xfId="110"/>
    <cellStyle name="Обычный 7 2 5" xfId="159"/>
    <cellStyle name="Обычный 7 3" xfId="109"/>
    <cellStyle name="Обычный 7 4" xfId="158"/>
    <cellStyle name="Обычный 8" xfId="53"/>
    <cellStyle name="Обычный 8 2" xfId="130"/>
    <cellStyle name="Обычный 8 3" xfId="179"/>
    <cellStyle name="Обычный 9" xfId="54"/>
    <cellStyle name="Обычный 9 2" xfId="131"/>
    <cellStyle name="Обычный 9 3" xfId="180"/>
    <cellStyle name="Обычный_Лист1" xfId="1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7" builtinId="9" hidden="1"/>
    <cellStyle name="Открывавшаяся гиперссылка" xfId="89" builtinId="9" hidden="1"/>
    <cellStyle name="Открывавшаяся гиперссылка" xfId="93" builtinId="9" hidden="1"/>
    <cellStyle name="Открывавшаяся гиперссылка" xfId="142" builtinId="9" hidden="1"/>
    <cellStyle name="Процентный" xfId="14" builtinId="5"/>
    <cellStyle name="Процентный 2" xfId="30"/>
    <cellStyle name="Процентный 2 2" xfId="31"/>
    <cellStyle name="Процентный 2 2 2" xfId="111"/>
    <cellStyle name="Процентный 2 2 2 2" xfId="294"/>
    <cellStyle name="Процентный 2 2 3" xfId="160"/>
    <cellStyle name="Процентный 2 3" xfId="32"/>
    <cellStyle name="Процентный 2 3 2" xfId="112"/>
    <cellStyle name="Процентный 2 3 3" xfId="161"/>
    <cellStyle name="Процентный 3" xfId="33"/>
    <cellStyle name="Процентный 3 2" xfId="34"/>
    <cellStyle name="Процентный 3 2 2" xfId="55"/>
    <cellStyle name="Процентный 3 2 2 2" xfId="132"/>
    <cellStyle name="Процентный 3 2 2 3" xfId="181"/>
    <cellStyle name="Процентный 3 2 3" xfId="114"/>
    <cellStyle name="Процентный 3 2 4" xfId="163"/>
    <cellStyle name="Процентный 3 3" xfId="35"/>
    <cellStyle name="Процентный 3 3 2" xfId="115"/>
    <cellStyle name="Процентный 3 3 3" xfId="164"/>
    <cellStyle name="Процентный 3 4" xfId="47"/>
    <cellStyle name="Процентный 3 5" xfId="113"/>
    <cellStyle name="Процентный 3 6" xfId="162"/>
    <cellStyle name="Процентный 4" xfId="36"/>
    <cellStyle name="Процентный 4 2" xfId="116"/>
    <cellStyle name="Процентный 4 3" xfId="165"/>
    <cellStyle name="Процентный 5" xfId="60"/>
    <cellStyle name="Процентный 6" xfId="67"/>
    <cellStyle name="Стиль 1" xfId="254"/>
    <cellStyle name="Финансовый" xfId="7" builtinId="3"/>
    <cellStyle name="Финансовый 2" xfId="15"/>
    <cellStyle name="Финансовый 2 2" xfId="37"/>
    <cellStyle name="Финансовый 2 2 2" xfId="117"/>
    <cellStyle name="Финансовый 2 2 3" xfId="166"/>
    <cellStyle name="Финансовый 2 3" xfId="66"/>
    <cellStyle name="Финансовый 2 3 2" xfId="140"/>
    <cellStyle name="Финансовый 2 3 3" xfId="189"/>
    <cellStyle name="Финансовый 2 4" xfId="69"/>
    <cellStyle name="Финансовый 2 5" xfId="96"/>
    <cellStyle name="Финансовый 2 6" xfId="145"/>
    <cellStyle name="Финансовый 3" xfId="38"/>
    <cellStyle name="Финансовый 3 2" xfId="39"/>
    <cellStyle name="Финансовый 3 2 2" xfId="40"/>
    <cellStyle name="Финансовый 3 2 2 2" xfId="61"/>
    <cellStyle name="Финансовый 3 2 2 2 2" xfId="76"/>
    <cellStyle name="Финансовый 3 2 2 2 3" xfId="136"/>
    <cellStyle name="Финансовый 3 2 2 2 4" xfId="185"/>
    <cellStyle name="Финансовый 3 2 2 3" xfId="119"/>
    <cellStyle name="Финансовый 3 2 2 4" xfId="168"/>
    <cellStyle name="Финансовый 3 2 3" xfId="118"/>
    <cellStyle name="Финансовый 3 2 4" xfId="167"/>
    <cellStyle name="Финансовый 4" xfId="41"/>
    <cellStyle name="Финансовый 4 2" xfId="42"/>
    <cellStyle name="Финансовый 4 2 2" xfId="56"/>
    <cellStyle name="Финансовый 4 2 2 2" xfId="81"/>
    <cellStyle name="Финансовый 4 2 2 3" xfId="133"/>
    <cellStyle name="Финансовый 4 2 2 4" xfId="182"/>
    <cellStyle name="Финансовый 4 2 3" xfId="121"/>
    <cellStyle name="Финансовый 4 2 4" xfId="170"/>
    <cellStyle name="Финансовый 4 3" xfId="43"/>
    <cellStyle name="Финансовый 4 3 2" xfId="122"/>
    <cellStyle name="Финансовый 4 3 3" xfId="171"/>
    <cellStyle name="Финансовый 4 4" xfId="120"/>
    <cellStyle name="Финансовый 4 5" xfId="169"/>
    <cellStyle name="Финансовый 5" xfId="44"/>
    <cellStyle name="Финансовый 5 2" xfId="123"/>
    <cellStyle name="Финансовый 5 3" xfId="172"/>
    <cellStyle name="Финансовый 6" xfId="45"/>
    <cellStyle name="Финансовый 6 2" xfId="124"/>
    <cellStyle name="Финансовый 6 3" xfId="173"/>
    <cellStyle name="Финансовый 7" xfId="57"/>
    <cellStyle name="Финансовый 7 2" xfId="134"/>
    <cellStyle name="Финансовый 7 3" xfId="183"/>
    <cellStyle name="Финансовый 8" xfId="62"/>
    <cellStyle name="Финансовый 9" xfId="84"/>
    <cellStyle name="好" xfId="255"/>
    <cellStyle name="好_Хуадонг 19.02." xfId="256"/>
    <cellStyle name="好_Хуадонг 21.10." xfId="257"/>
    <cellStyle name="差" xfId="258"/>
    <cellStyle name="差_Хуадонг 19.02." xfId="259"/>
    <cellStyle name="差_Хуадонг 21.10." xfId="260"/>
    <cellStyle name="常规_invoice_6" xfId="261"/>
    <cellStyle name="强调文字颜色 1" xfId="262"/>
    <cellStyle name="强调文字颜色 2" xfId="263"/>
    <cellStyle name="强调文字颜色 3" xfId="264"/>
    <cellStyle name="强调文字颜色 4" xfId="265"/>
    <cellStyle name="强调文字颜色 5" xfId="266"/>
    <cellStyle name="强调文字颜色 6" xfId="267"/>
    <cellStyle name="标题" xfId="268"/>
    <cellStyle name="标题 1" xfId="269"/>
    <cellStyle name="标题 2" xfId="270"/>
    <cellStyle name="标题 3" xfId="271"/>
    <cellStyle name="标题 4" xfId="272"/>
    <cellStyle name="检查单元格" xfId="273"/>
    <cellStyle name="汇总" xfId="274"/>
    <cellStyle name="汇总 2" xfId="313"/>
    <cellStyle name="汇总 3" xfId="314"/>
    <cellStyle name="注释" xfId="275"/>
    <cellStyle name="注释 2" xfId="315"/>
    <cellStyle name="注释 3" xfId="316"/>
    <cellStyle name="注释 4" xfId="317"/>
    <cellStyle name="解释性文本" xfId="276"/>
    <cellStyle name="警告文本" xfId="277"/>
    <cellStyle name="计算" xfId="278"/>
    <cellStyle name="计算 2" xfId="318"/>
    <cellStyle name="计算 3" xfId="319"/>
    <cellStyle name="计算 4" xfId="320"/>
    <cellStyle name="输入" xfId="279"/>
    <cellStyle name="输入 2" xfId="321"/>
    <cellStyle name="输入 3" xfId="322"/>
    <cellStyle name="输入 4" xfId="323"/>
    <cellStyle name="输出" xfId="280"/>
    <cellStyle name="输出 2" xfId="324"/>
    <cellStyle name="输出 3" xfId="325"/>
    <cellStyle name="适中" xfId="281"/>
    <cellStyle name="链接单元格" xfId="282"/>
  </cellStyles>
  <dxfs count="4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9.png"/><Relationship Id="rId18" Type="http://schemas.openxmlformats.org/officeDocument/2006/relationships/image" Target="../media/image294.png"/><Relationship Id="rId26" Type="http://schemas.openxmlformats.org/officeDocument/2006/relationships/image" Target="../media/image302.png"/><Relationship Id="rId39" Type="http://schemas.openxmlformats.org/officeDocument/2006/relationships/image" Target="../media/image315.jpeg"/><Relationship Id="rId21" Type="http://schemas.openxmlformats.org/officeDocument/2006/relationships/image" Target="../media/image297.png"/><Relationship Id="rId34" Type="http://schemas.openxmlformats.org/officeDocument/2006/relationships/image" Target="../media/image310.png"/><Relationship Id="rId42" Type="http://schemas.openxmlformats.org/officeDocument/2006/relationships/image" Target="../media/image318.jpeg"/><Relationship Id="rId47" Type="http://schemas.openxmlformats.org/officeDocument/2006/relationships/image" Target="../media/image323.jpeg"/><Relationship Id="rId50" Type="http://schemas.openxmlformats.org/officeDocument/2006/relationships/image" Target="../media/image326.jpeg"/><Relationship Id="rId7" Type="http://schemas.openxmlformats.org/officeDocument/2006/relationships/image" Target="../media/image283.png"/><Relationship Id="rId2" Type="http://schemas.openxmlformats.org/officeDocument/2006/relationships/image" Target="../media/image11.png"/><Relationship Id="rId16" Type="http://schemas.openxmlformats.org/officeDocument/2006/relationships/image" Target="../media/image292.png"/><Relationship Id="rId29" Type="http://schemas.openxmlformats.org/officeDocument/2006/relationships/image" Target="../media/image305.png"/><Relationship Id="rId11" Type="http://schemas.openxmlformats.org/officeDocument/2006/relationships/image" Target="../media/image287.png"/><Relationship Id="rId24" Type="http://schemas.openxmlformats.org/officeDocument/2006/relationships/image" Target="../media/image300.png"/><Relationship Id="rId32" Type="http://schemas.openxmlformats.org/officeDocument/2006/relationships/image" Target="../media/image308.png"/><Relationship Id="rId37" Type="http://schemas.openxmlformats.org/officeDocument/2006/relationships/image" Target="../media/image313.png"/><Relationship Id="rId40" Type="http://schemas.openxmlformats.org/officeDocument/2006/relationships/image" Target="../media/image316.jpeg"/><Relationship Id="rId45" Type="http://schemas.openxmlformats.org/officeDocument/2006/relationships/image" Target="../media/image321.jpeg"/><Relationship Id="rId53" Type="http://schemas.openxmlformats.org/officeDocument/2006/relationships/image" Target="../media/image329.jpeg"/><Relationship Id="rId5" Type="http://schemas.openxmlformats.org/officeDocument/2006/relationships/image" Target="../media/image281.png"/><Relationship Id="rId10" Type="http://schemas.openxmlformats.org/officeDocument/2006/relationships/image" Target="../media/image286.png"/><Relationship Id="rId19" Type="http://schemas.openxmlformats.org/officeDocument/2006/relationships/image" Target="../media/image295.png"/><Relationship Id="rId31" Type="http://schemas.openxmlformats.org/officeDocument/2006/relationships/image" Target="../media/image307.png"/><Relationship Id="rId44" Type="http://schemas.openxmlformats.org/officeDocument/2006/relationships/image" Target="../media/image320.jpeg"/><Relationship Id="rId52" Type="http://schemas.openxmlformats.org/officeDocument/2006/relationships/image" Target="../media/image328.jpeg"/><Relationship Id="rId4" Type="http://schemas.openxmlformats.org/officeDocument/2006/relationships/image" Target="../media/image22.png"/><Relationship Id="rId9" Type="http://schemas.openxmlformats.org/officeDocument/2006/relationships/image" Target="../media/image285.jpeg"/><Relationship Id="rId14" Type="http://schemas.openxmlformats.org/officeDocument/2006/relationships/image" Target="../media/image290.png"/><Relationship Id="rId22" Type="http://schemas.openxmlformats.org/officeDocument/2006/relationships/image" Target="../media/image298.png"/><Relationship Id="rId27" Type="http://schemas.openxmlformats.org/officeDocument/2006/relationships/image" Target="../media/image303.png"/><Relationship Id="rId30" Type="http://schemas.openxmlformats.org/officeDocument/2006/relationships/image" Target="../media/image306.png"/><Relationship Id="rId35" Type="http://schemas.openxmlformats.org/officeDocument/2006/relationships/image" Target="../media/image311.png"/><Relationship Id="rId43" Type="http://schemas.openxmlformats.org/officeDocument/2006/relationships/image" Target="../media/image319.jpeg"/><Relationship Id="rId48" Type="http://schemas.openxmlformats.org/officeDocument/2006/relationships/image" Target="../media/image324.jpeg"/><Relationship Id="rId8" Type="http://schemas.openxmlformats.org/officeDocument/2006/relationships/image" Target="../media/image284.png"/><Relationship Id="rId51" Type="http://schemas.openxmlformats.org/officeDocument/2006/relationships/image" Target="../media/image327.jpeg"/><Relationship Id="rId3" Type="http://schemas.openxmlformats.org/officeDocument/2006/relationships/image" Target="../media/image12.png"/><Relationship Id="rId12" Type="http://schemas.openxmlformats.org/officeDocument/2006/relationships/image" Target="../media/image288.jpeg"/><Relationship Id="rId17" Type="http://schemas.openxmlformats.org/officeDocument/2006/relationships/image" Target="../media/image293.png"/><Relationship Id="rId25" Type="http://schemas.openxmlformats.org/officeDocument/2006/relationships/image" Target="../media/image301.png"/><Relationship Id="rId33" Type="http://schemas.openxmlformats.org/officeDocument/2006/relationships/image" Target="../media/image309.png"/><Relationship Id="rId38" Type="http://schemas.openxmlformats.org/officeDocument/2006/relationships/image" Target="../media/image314.jpeg"/><Relationship Id="rId46" Type="http://schemas.openxmlformats.org/officeDocument/2006/relationships/image" Target="../media/image322.jpeg"/><Relationship Id="rId20" Type="http://schemas.openxmlformats.org/officeDocument/2006/relationships/image" Target="../media/image296.png"/><Relationship Id="rId41" Type="http://schemas.openxmlformats.org/officeDocument/2006/relationships/image" Target="../media/image317.jpeg"/><Relationship Id="rId1" Type="http://schemas.openxmlformats.org/officeDocument/2006/relationships/image" Target="../media/image2.png"/><Relationship Id="rId6" Type="http://schemas.openxmlformats.org/officeDocument/2006/relationships/image" Target="../media/image282.png"/><Relationship Id="rId15" Type="http://schemas.openxmlformats.org/officeDocument/2006/relationships/image" Target="../media/image291.png"/><Relationship Id="rId23" Type="http://schemas.openxmlformats.org/officeDocument/2006/relationships/image" Target="../media/image299.png"/><Relationship Id="rId28" Type="http://schemas.openxmlformats.org/officeDocument/2006/relationships/image" Target="../media/image304.png"/><Relationship Id="rId36" Type="http://schemas.openxmlformats.org/officeDocument/2006/relationships/image" Target="../media/image312.png"/><Relationship Id="rId49" Type="http://schemas.openxmlformats.org/officeDocument/2006/relationships/image" Target="../media/image32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31.jpeg"/><Relationship Id="rId18" Type="http://schemas.openxmlformats.org/officeDocument/2006/relationships/image" Target="../media/image336.png"/><Relationship Id="rId26" Type="http://schemas.openxmlformats.org/officeDocument/2006/relationships/image" Target="../media/image344.png"/><Relationship Id="rId3" Type="http://schemas.openxmlformats.org/officeDocument/2006/relationships/image" Target="../media/image6.jpeg"/><Relationship Id="rId21" Type="http://schemas.openxmlformats.org/officeDocument/2006/relationships/image" Target="../media/image339.png"/><Relationship Id="rId7" Type="http://schemas.openxmlformats.org/officeDocument/2006/relationships/image" Target="../media/image17.jpeg"/><Relationship Id="rId12" Type="http://schemas.openxmlformats.org/officeDocument/2006/relationships/image" Target="../media/image330.jpeg"/><Relationship Id="rId17" Type="http://schemas.openxmlformats.org/officeDocument/2006/relationships/image" Target="../media/image335.png"/><Relationship Id="rId25" Type="http://schemas.openxmlformats.org/officeDocument/2006/relationships/image" Target="../media/image343.jpeg"/><Relationship Id="rId2" Type="http://schemas.openxmlformats.org/officeDocument/2006/relationships/image" Target="../media/image5.jpeg"/><Relationship Id="rId16" Type="http://schemas.openxmlformats.org/officeDocument/2006/relationships/image" Target="../media/image334.png"/><Relationship Id="rId20" Type="http://schemas.openxmlformats.org/officeDocument/2006/relationships/image" Target="../media/image338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42.jpeg"/><Relationship Id="rId5" Type="http://schemas.openxmlformats.org/officeDocument/2006/relationships/image" Target="../media/image15.jpeg"/><Relationship Id="rId15" Type="http://schemas.openxmlformats.org/officeDocument/2006/relationships/image" Target="../media/image333.png"/><Relationship Id="rId23" Type="http://schemas.openxmlformats.org/officeDocument/2006/relationships/image" Target="../media/image341.jpeg"/><Relationship Id="rId10" Type="http://schemas.openxmlformats.org/officeDocument/2006/relationships/image" Target="../media/image20.jpeg"/><Relationship Id="rId19" Type="http://schemas.openxmlformats.org/officeDocument/2006/relationships/image" Target="../media/image337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32.jpeg"/><Relationship Id="rId22" Type="http://schemas.openxmlformats.org/officeDocument/2006/relationships/image" Target="../media/image340.jpeg"/><Relationship Id="rId27" Type="http://schemas.openxmlformats.org/officeDocument/2006/relationships/image" Target="../media/image34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3.png"/><Relationship Id="rId13" Type="http://schemas.openxmlformats.org/officeDocument/2006/relationships/image" Target="../media/image358.png"/><Relationship Id="rId18" Type="http://schemas.openxmlformats.org/officeDocument/2006/relationships/image" Target="../media/image363.png"/><Relationship Id="rId3" Type="http://schemas.openxmlformats.org/officeDocument/2006/relationships/image" Target="../media/image348.jpeg"/><Relationship Id="rId7" Type="http://schemas.openxmlformats.org/officeDocument/2006/relationships/image" Target="../media/image352.jpeg"/><Relationship Id="rId12" Type="http://schemas.openxmlformats.org/officeDocument/2006/relationships/image" Target="../media/image357.png"/><Relationship Id="rId17" Type="http://schemas.openxmlformats.org/officeDocument/2006/relationships/image" Target="../media/image362.png"/><Relationship Id="rId2" Type="http://schemas.openxmlformats.org/officeDocument/2006/relationships/image" Target="../media/image347.jpeg"/><Relationship Id="rId16" Type="http://schemas.openxmlformats.org/officeDocument/2006/relationships/image" Target="../media/image361.png"/><Relationship Id="rId1" Type="http://schemas.openxmlformats.org/officeDocument/2006/relationships/image" Target="../media/image346.jpeg"/><Relationship Id="rId6" Type="http://schemas.openxmlformats.org/officeDocument/2006/relationships/image" Target="../media/image351.jpeg"/><Relationship Id="rId11" Type="http://schemas.openxmlformats.org/officeDocument/2006/relationships/image" Target="../media/image356.png"/><Relationship Id="rId5" Type="http://schemas.openxmlformats.org/officeDocument/2006/relationships/image" Target="../media/image350.jpeg"/><Relationship Id="rId15" Type="http://schemas.openxmlformats.org/officeDocument/2006/relationships/image" Target="../media/image360.png"/><Relationship Id="rId10" Type="http://schemas.openxmlformats.org/officeDocument/2006/relationships/image" Target="../media/image355.png"/><Relationship Id="rId4" Type="http://schemas.openxmlformats.org/officeDocument/2006/relationships/image" Target="../media/image349.jpeg"/><Relationship Id="rId9" Type="http://schemas.openxmlformats.org/officeDocument/2006/relationships/image" Target="../media/image354.png"/><Relationship Id="rId14" Type="http://schemas.openxmlformats.org/officeDocument/2006/relationships/image" Target="../media/image35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1.png"/><Relationship Id="rId3" Type="http://schemas.openxmlformats.org/officeDocument/2006/relationships/image" Target="../media/image366.jpeg"/><Relationship Id="rId7" Type="http://schemas.openxmlformats.org/officeDocument/2006/relationships/image" Target="../media/image370.png"/><Relationship Id="rId2" Type="http://schemas.openxmlformats.org/officeDocument/2006/relationships/image" Target="../media/image365.jpeg"/><Relationship Id="rId1" Type="http://schemas.openxmlformats.org/officeDocument/2006/relationships/image" Target="../media/image364.jpeg"/><Relationship Id="rId6" Type="http://schemas.openxmlformats.org/officeDocument/2006/relationships/image" Target="../media/image369.png"/><Relationship Id="rId5" Type="http://schemas.openxmlformats.org/officeDocument/2006/relationships/image" Target="../media/image368.png"/><Relationship Id="rId4" Type="http://schemas.openxmlformats.org/officeDocument/2006/relationships/image" Target="../media/image367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9.jpeg"/><Relationship Id="rId3" Type="http://schemas.openxmlformats.org/officeDocument/2006/relationships/image" Target="../media/image374.jpeg"/><Relationship Id="rId7" Type="http://schemas.openxmlformats.org/officeDocument/2006/relationships/image" Target="../media/image378.jpeg"/><Relationship Id="rId2" Type="http://schemas.openxmlformats.org/officeDocument/2006/relationships/image" Target="../media/image373.jpeg"/><Relationship Id="rId1" Type="http://schemas.openxmlformats.org/officeDocument/2006/relationships/image" Target="../media/image372.jpeg"/><Relationship Id="rId6" Type="http://schemas.openxmlformats.org/officeDocument/2006/relationships/image" Target="../media/image377.jpeg"/><Relationship Id="rId5" Type="http://schemas.openxmlformats.org/officeDocument/2006/relationships/image" Target="../media/image376.jpeg"/><Relationship Id="rId4" Type="http://schemas.openxmlformats.org/officeDocument/2006/relationships/image" Target="../media/image375.jpeg"/><Relationship Id="rId9" Type="http://schemas.openxmlformats.org/officeDocument/2006/relationships/image" Target="../media/image38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8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102" Type="http://schemas.openxmlformats.org/officeDocument/2006/relationships/image" Target="../media/image142.png"/><Relationship Id="rId5" Type="http://schemas.openxmlformats.org/officeDocument/2006/relationships/image" Target="../media/image45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59" Type="http://schemas.openxmlformats.org/officeDocument/2006/relationships/image" Target="../media/image99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54" Type="http://schemas.openxmlformats.org/officeDocument/2006/relationships/image" Target="../media/image94.jpe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49" Type="http://schemas.openxmlformats.org/officeDocument/2006/relationships/image" Target="../media/image89.jpe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Relationship Id="rId24" Type="http://schemas.openxmlformats.org/officeDocument/2006/relationships/image" Target="../media/image64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66" Type="http://schemas.openxmlformats.org/officeDocument/2006/relationships/image" Target="../media/image106.png"/><Relationship Id="rId87" Type="http://schemas.openxmlformats.org/officeDocument/2006/relationships/image" Target="../media/image127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56" Type="http://schemas.openxmlformats.org/officeDocument/2006/relationships/image" Target="../media/image96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25" Type="http://schemas.openxmlformats.org/officeDocument/2006/relationships/image" Target="../media/image65.png"/><Relationship Id="rId46" Type="http://schemas.openxmlformats.org/officeDocument/2006/relationships/image" Target="../media/image86.png"/><Relationship Id="rId67" Type="http://schemas.openxmlformats.org/officeDocument/2006/relationships/image" Target="../media/image107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62" Type="http://schemas.openxmlformats.org/officeDocument/2006/relationships/image" Target="../media/image102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111" Type="http://schemas.openxmlformats.org/officeDocument/2006/relationships/image" Target="../media/image151.jpeg"/><Relationship Id="rId15" Type="http://schemas.openxmlformats.org/officeDocument/2006/relationships/image" Target="../media/image55.png"/><Relationship Id="rId36" Type="http://schemas.openxmlformats.org/officeDocument/2006/relationships/image" Target="../media/image76.pn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4.png"/><Relationship Id="rId21" Type="http://schemas.openxmlformats.org/officeDocument/2006/relationships/image" Target="../media/image179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16" Type="http://schemas.openxmlformats.org/officeDocument/2006/relationships/image" Target="../media/image174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61" Type="http://schemas.openxmlformats.org/officeDocument/2006/relationships/image" Target="../media/image219.png"/><Relationship Id="rId19" Type="http://schemas.openxmlformats.org/officeDocument/2006/relationships/image" Target="../media/image17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77" Type="http://schemas.openxmlformats.org/officeDocument/2006/relationships/image" Target="../media/image235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10" Type="http://schemas.openxmlformats.org/officeDocument/2006/relationships/image" Target="../media/image168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jpe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39" Type="http://schemas.openxmlformats.org/officeDocument/2006/relationships/image" Target="../media/image197.png"/><Relationship Id="rId34" Type="http://schemas.openxmlformats.org/officeDocument/2006/relationships/image" Target="../media/image192.pn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29" Type="http://schemas.openxmlformats.org/officeDocument/2006/relationships/image" Target="../media/image187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0.png"/><Relationship Id="rId13" Type="http://schemas.openxmlformats.org/officeDocument/2006/relationships/image" Target="../media/image245.png"/><Relationship Id="rId18" Type="http://schemas.openxmlformats.org/officeDocument/2006/relationships/image" Target="../media/image250.png"/><Relationship Id="rId26" Type="http://schemas.openxmlformats.org/officeDocument/2006/relationships/image" Target="../media/image258.jpeg"/><Relationship Id="rId3" Type="http://schemas.openxmlformats.org/officeDocument/2006/relationships/image" Target="../media/image236.png"/><Relationship Id="rId21" Type="http://schemas.openxmlformats.org/officeDocument/2006/relationships/image" Target="../media/image253.png"/><Relationship Id="rId7" Type="http://schemas.openxmlformats.org/officeDocument/2006/relationships/image" Target="../media/image14.jpeg"/><Relationship Id="rId12" Type="http://schemas.openxmlformats.org/officeDocument/2006/relationships/image" Target="../media/image244.png"/><Relationship Id="rId17" Type="http://schemas.openxmlformats.org/officeDocument/2006/relationships/image" Target="../media/image249.png"/><Relationship Id="rId25" Type="http://schemas.openxmlformats.org/officeDocument/2006/relationships/image" Target="../media/image257.jpeg"/><Relationship Id="rId2" Type="http://schemas.openxmlformats.org/officeDocument/2006/relationships/image" Target="../media/image7.jpeg"/><Relationship Id="rId16" Type="http://schemas.openxmlformats.org/officeDocument/2006/relationships/image" Target="../media/image248.png"/><Relationship Id="rId20" Type="http://schemas.openxmlformats.org/officeDocument/2006/relationships/image" Target="../media/image252.png"/><Relationship Id="rId29" Type="http://schemas.openxmlformats.org/officeDocument/2006/relationships/image" Target="../media/image261.jpeg"/><Relationship Id="rId1" Type="http://schemas.openxmlformats.org/officeDocument/2006/relationships/image" Target="../media/image2.png"/><Relationship Id="rId6" Type="http://schemas.openxmlformats.org/officeDocument/2006/relationships/image" Target="../media/image239.png"/><Relationship Id="rId11" Type="http://schemas.openxmlformats.org/officeDocument/2006/relationships/image" Target="../media/image243.png"/><Relationship Id="rId24" Type="http://schemas.openxmlformats.org/officeDocument/2006/relationships/image" Target="../media/image256.png"/><Relationship Id="rId5" Type="http://schemas.openxmlformats.org/officeDocument/2006/relationships/image" Target="../media/image238.png"/><Relationship Id="rId15" Type="http://schemas.openxmlformats.org/officeDocument/2006/relationships/image" Target="../media/image247.png"/><Relationship Id="rId23" Type="http://schemas.openxmlformats.org/officeDocument/2006/relationships/image" Target="../media/image255.png"/><Relationship Id="rId28" Type="http://schemas.openxmlformats.org/officeDocument/2006/relationships/image" Target="../media/image260.png"/><Relationship Id="rId10" Type="http://schemas.openxmlformats.org/officeDocument/2006/relationships/image" Target="../media/image242.png"/><Relationship Id="rId19" Type="http://schemas.openxmlformats.org/officeDocument/2006/relationships/image" Target="../media/image251.png"/><Relationship Id="rId4" Type="http://schemas.openxmlformats.org/officeDocument/2006/relationships/image" Target="../media/image237.png"/><Relationship Id="rId9" Type="http://schemas.openxmlformats.org/officeDocument/2006/relationships/image" Target="../media/image241.png"/><Relationship Id="rId14" Type="http://schemas.openxmlformats.org/officeDocument/2006/relationships/image" Target="../media/image246.png"/><Relationship Id="rId22" Type="http://schemas.openxmlformats.org/officeDocument/2006/relationships/image" Target="../media/image254.png"/><Relationship Id="rId27" Type="http://schemas.openxmlformats.org/officeDocument/2006/relationships/image" Target="../media/image25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5.png"/><Relationship Id="rId13" Type="http://schemas.openxmlformats.org/officeDocument/2006/relationships/image" Target="../media/image270.png"/><Relationship Id="rId18" Type="http://schemas.openxmlformats.org/officeDocument/2006/relationships/image" Target="../media/image275.png"/><Relationship Id="rId3" Type="http://schemas.openxmlformats.org/officeDocument/2006/relationships/image" Target="../media/image10.jpeg"/><Relationship Id="rId21" Type="http://schemas.openxmlformats.org/officeDocument/2006/relationships/image" Target="../media/image278.png"/><Relationship Id="rId7" Type="http://schemas.openxmlformats.org/officeDocument/2006/relationships/image" Target="../media/image264.png"/><Relationship Id="rId12" Type="http://schemas.openxmlformats.org/officeDocument/2006/relationships/image" Target="../media/image269.png"/><Relationship Id="rId17" Type="http://schemas.openxmlformats.org/officeDocument/2006/relationships/image" Target="../media/image274.png"/><Relationship Id="rId2" Type="http://schemas.openxmlformats.org/officeDocument/2006/relationships/image" Target="../media/image9.png"/><Relationship Id="rId16" Type="http://schemas.openxmlformats.org/officeDocument/2006/relationships/image" Target="../media/image273.png"/><Relationship Id="rId20" Type="http://schemas.openxmlformats.org/officeDocument/2006/relationships/image" Target="../media/image277.png"/><Relationship Id="rId1" Type="http://schemas.openxmlformats.org/officeDocument/2006/relationships/image" Target="../media/image2.png"/><Relationship Id="rId6" Type="http://schemas.openxmlformats.org/officeDocument/2006/relationships/image" Target="../media/image263.png"/><Relationship Id="rId11" Type="http://schemas.openxmlformats.org/officeDocument/2006/relationships/image" Target="../media/image268.png"/><Relationship Id="rId5" Type="http://schemas.openxmlformats.org/officeDocument/2006/relationships/image" Target="../media/image262.png"/><Relationship Id="rId15" Type="http://schemas.openxmlformats.org/officeDocument/2006/relationships/image" Target="../media/image272.png"/><Relationship Id="rId23" Type="http://schemas.openxmlformats.org/officeDocument/2006/relationships/image" Target="../media/image280.png"/><Relationship Id="rId10" Type="http://schemas.openxmlformats.org/officeDocument/2006/relationships/image" Target="../media/image267.png"/><Relationship Id="rId19" Type="http://schemas.openxmlformats.org/officeDocument/2006/relationships/image" Target="../media/image276.png"/><Relationship Id="rId4" Type="http://schemas.openxmlformats.org/officeDocument/2006/relationships/image" Target="../media/image21.png"/><Relationship Id="rId9" Type="http://schemas.openxmlformats.org/officeDocument/2006/relationships/image" Target="../media/image266.png"/><Relationship Id="rId14" Type="http://schemas.openxmlformats.org/officeDocument/2006/relationships/image" Target="../media/image271.png"/><Relationship Id="rId22" Type="http://schemas.openxmlformats.org/officeDocument/2006/relationships/image" Target="../media/image27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81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34</xdr:row>
      <xdr:rowOff>0</xdr:rowOff>
    </xdr:from>
    <xdr:to>
      <xdr:col>11</xdr:col>
      <xdr:colOff>1632764</xdr:colOff>
      <xdr:row>34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54025" y="18316575"/>
          <a:ext cx="1630042" cy="5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4</xdr:col>
      <xdr:colOff>1271767</xdr:colOff>
      <xdr:row>2</xdr:row>
      <xdr:rowOff>742950</xdr:rowOff>
    </xdr:to>
    <xdr:pic>
      <xdr:nvPicPr>
        <xdr:cNvPr id="3" name="Рисунок 2" descr="morelli_m1895.png">
          <a:extLst>
            <a:ext uri="{FF2B5EF4-FFF2-40B4-BE49-F238E27FC236}">
              <a16:creationId xmlns:a16="http://schemas.microsoft.com/office/drawing/2014/main" xmlns="" id="{00000000-0008-0000-3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819150"/>
          <a:ext cx="1186042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</xdr:row>
      <xdr:rowOff>95249</xdr:rowOff>
    </xdr:from>
    <xdr:to>
      <xdr:col>7</xdr:col>
      <xdr:colOff>1235484</xdr:colOff>
      <xdr:row>3</xdr:row>
      <xdr:rowOff>57149</xdr:rowOff>
    </xdr:to>
    <xdr:pic>
      <xdr:nvPicPr>
        <xdr:cNvPr id="4" name="Рисунок 3" descr="morelli_m1885.png">
          <a:extLst>
            <a:ext uri="{FF2B5EF4-FFF2-40B4-BE49-F238E27FC236}">
              <a16:creationId xmlns:a16="http://schemas.microsoft.com/office/drawing/2014/main" xmlns="" id="{00000000-0008-0000-3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666749"/>
          <a:ext cx="987834" cy="98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5" name="Рисунок 4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54025" y="18964275"/>
          <a:ext cx="1630042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6" name="Рисунок 5" descr="1.png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54025" y="18964275"/>
          <a:ext cx="1630042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7" name="Рисунок 6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54025" y="18964275"/>
          <a:ext cx="1630042" cy="525"/>
        </a:xfrm>
        <a:prstGeom prst="rect">
          <a:avLst/>
        </a:prstGeom>
      </xdr:spPr>
    </xdr:pic>
    <xdr:clientData/>
  </xdr:twoCellAnchor>
  <xdr:twoCellAnchor editAs="oneCell">
    <xdr:from>
      <xdr:col>10</xdr:col>
      <xdr:colOff>325335</xdr:colOff>
      <xdr:row>1</xdr:row>
      <xdr:rowOff>167373</xdr:rowOff>
    </xdr:from>
    <xdr:to>
      <xdr:col>10</xdr:col>
      <xdr:colOff>1131093</xdr:colOff>
      <xdr:row>2</xdr:row>
      <xdr:rowOff>819151</xdr:rowOff>
    </xdr:to>
    <xdr:pic>
      <xdr:nvPicPr>
        <xdr:cNvPr id="8" name="Рисунок 7" descr="1.png">
          <a:extLst>
            <a:ext uri="{FF2B5EF4-FFF2-40B4-BE49-F238E27FC236}">
              <a16:creationId xmlns:a16="http://schemas.microsoft.com/office/drawing/2014/main" xmlns="" id="{00000000-0008-0000-3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726760" y="738873"/>
          <a:ext cx="805758" cy="842278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14</xdr:row>
      <xdr:rowOff>83344</xdr:rowOff>
    </xdr:from>
    <xdr:to>
      <xdr:col>4</xdr:col>
      <xdr:colOff>1276304</xdr:colOff>
      <xdr:row>14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76689" y="6247380"/>
          <a:ext cx="1164044" cy="571310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20</xdr:row>
      <xdr:rowOff>47624</xdr:rowOff>
    </xdr:from>
    <xdr:to>
      <xdr:col>4</xdr:col>
      <xdr:colOff>1227202</xdr:colOff>
      <xdr:row>20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12406" y="9314088"/>
          <a:ext cx="1079225" cy="62127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16</xdr:row>
      <xdr:rowOff>75994</xdr:rowOff>
    </xdr:from>
    <xdr:to>
      <xdr:col>4</xdr:col>
      <xdr:colOff>1246753</xdr:colOff>
      <xdr:row>16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91996" y="7274173"/>
          <a:ext cx="1119186" cy="645296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18</xdr:row>
      <xdr:rowOff>62818</xdr:rowOff>
    </xdr:from>
    <xdr:to>
      <xdr:col>4</xdr:col>
      <xdr:colOff>1268866</xdr:colOff>
      <xdr:row>18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90295" y="8295139"/>
          <a:ext cx="1143000" cy="660850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8</xdr:row>
      <xdr:rowOff>142875</xdr:rowOff>
    </xdr:from>
    <xdr:to>
      <xdr:col>4</xdr:col>
      <xdr:colOff>1239948</xdr:colOff>
      <xdr:row>8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54577" y="3204482"/>
          <a:ext cx="1149800" cy="59034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10</xdr:row>
      <xdr:rowOff>130968</xdr:rowOff>
    </xdr:from>
    <xdr:to>
      <xdr:col>4</xdr:col>
      <xdr:colOff>1196010</xdr:colOff>
      <xdr:row>10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42671" y="4226718"/>
          <a:ext cx="1117768" cy="599858"/>
        </a:xfrm>
        <a:prstGeom prst="rect">
          <a:avLst/>
        </a:prstGeom>
      </xdr:spPr>
    </xdr:pic>
    <xdr:clientData/>
  </xdr:twoCellAnchor>
  <xdr:twoCellAnchor editAs="oneCell">
    <xdr:from>
      <xdr:col>7</xdr:col>
      <xdr:colOff>66335</xdr:colOff>
      <xdr:row>14</xdr:row>
      <xdr:rowOff>26902</xdr:rowOff>
    </xdr:from>
    <xdr:to>
      <xdr:col>7</xdr:col>
      <xdr:colOff>1483178</xdr:colOff>
      <xdr:row>14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48978" y="6190938"/>
          <a:ext cx="1416843" cy="663477"/>
        </a:xfrm>
        <a:prstGeom prst="rect">
          <a:avLst/>
        </a:prstGeom>
      </xdr:spPr>
    </xdr:pic>
    <xdr:clientData/>
  </xdr:twoCellAnchor>
  <xdr:twoCellAnchor editAs="oneCell">
    <xdr:from>
      <xdr:col>7</xdr:col>
      <xdr:colOff>98653</xdr:colOff>
      <xdr:row>20</xdr:row>
      <xdr:rowOff>54429</xdr:rowOff>
    </xdr:from>
    <xdr:to>
      <xdr:col>7</xdr:col>
      <xdr:colOff>1309115</xdr:colOff>
      <xdr:row>20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81296" y="9320893"/>
          <a:ext cx="1210462" cy="657006"/>
        </a:xfrm>
        <a:prstGeom prst="rect">
          <a:avLst/>
        </a:prstGeom>
      </xdr:spPr>
    </xdr:pic>
    <xdr:clientData/>
  </xdr:twoCellAnchor>
  <xdr:twoCellAnchor editAs="oneCell">
    <xdr:from>
      <xdr:col>7</xdr:col>
      <xdr:colOff>153079</xdr:colOff>
      <xdr:row>16</xdr:row>
      <xdr:rowOff>70587</xdr:rowOff>
    </xdr:from>
    <xdr:to>
      <xdr:col>7</xdr:col>
      <xdr:colOff>1343704</xdr:colOff>
      <xdr:row>16</xdr:row>
      <xdr:rowOff>707017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35722" y="7268766"/>
          <a:ext cx="1190625" cy="636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130970</xdr:colOff>
      <xdr:row>18</xdr:row>
      <xdr:rowOff>23813</xdr:rowOff>
    </xdr:from>
    <xdr:to>
      <xdr:col>7</xdr:col>
      <xdr:colOff>1299778</xdr:colOff>
      <xdr:row>18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645" y="8586788"/>
          <a:ext cx="1168808" cy="687947"/>
        </a:xfrm>
        <a:prstGeom prst="rect">
          <a:avLst/>
        </a:prstGeom>
      </xdr:spPr>
    </xdr:pic>
    <xdr:clientData/>
  </xdr:twoCellAnchor>
  <xdr:twoCellAnchor editAs="oneCell">
    <xdr:from>
      <xdr:col>7</xdr:col>
      <xdr:colOff>103755</xdr:colOff>
      <xdr:row>8</xdr:row>
      <xdr:rowOff>83342</xdr:rowOff>
    </xdr:from>
    <xdr:to>
      <xdr:col>7</xdr:col>
      <xdr:colOff>1434503</xdr:colOff>
      <xdr:row>9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86398" y="3144949"/>
          <a:ext cx="1330748" cy="683237"/>
        </a:xfrm>
        <a:prstGeom prst="rect">
          <a:avLst/>
        </a:prstGeom>
      </xdr:spPr>
    </xdr:pic>
    <xdr:clientData/>
  </xdr:twoCellAnchor>
  <xdr:twoCellAnchor editAs="oneCell">
    <xdr:from>
      <xdr:col>7</xdr:col>
      <xdr:colOff>125866</xdr:colOff>
      <xdr:row>10</xdr:row>
      <xdr:rowOff>109374</xdr:rowOff>
    </xdr:from>
    <xdr:to>
      <xdr:col>7</xdr:col>
      <xdr:colOff>1328397</xdr:colOff>
      <xdr:row>10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208509" y="4205124"/>
          <a:ext cx="1202531" cy="611939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14</xdr:row>
      <xdr:rowOff>71438</xdr:rowOff>
    </xdr:from>
    <xdr:to>
      <xdr:col>5</xdr:col>
      <xdr:colOff>1283061</xdr:colOff>
      <xdr:row>14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16991" y="6235474"/>
          <a:ext cx="1218427" cy="561790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20</xdr:row>
      <xdr:rowOff>95250</xdr:rowOff>
    </xdr:from>
    <xdr:to>
      <xdr:col>5</xdr:col>
      <xdr:colOff>1204307</xdr:colOff>
      <xdr:row>20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86727" y="9361714"/>
          <a:ext cx="1069937" cy="604609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16</xdr:row>
      <xdr:rowOff>75255</xdr:rowOff>
    </xdr:from>
    <xdr:to>
      <xdr:col>5</xdr:col>
      <xdr:colOff>1301183</xdr:colOff>
      <xdr:row>16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62915" y="7273434"/>
          <a:ext cx="1190625" cy="586532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12</xdr:row>
      <xdr:rowOff>156846</xdr:rowOff>
    </xdr:from>
    <xdr:to>
      <xdr:col>5</xdr:col>
      <xdr:colOff>1217839</xdr:colOff>
      <xdr:row>12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98632" y="5286739"/>
          <a:ext cx="1071564" cy="597787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18</xdr:row>
      <xdr:rowOff>122525</xdr:rowOff>
    </xdr:from>
    <xdr:to>
      <xdr:col>5</xdr:col>
      <xdr:colOff>1289277</xdr:colOff>
      <xdr:row>18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7196" y="8354846"/>
          <a:ext cx="1214438" cy="603561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8</xdr:row>
      <xdr:rowOff>59531</xdr:rowOff>
    </xdr:from>
    <xdr:to>
      <xdr:col>5</xdr:col>
      <xdr:colOff>1258567</xdr:colOff>
      <xdr:row>8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51010" y="3121138"/>
          <a:ext cx="1159914" cy="637953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10</xdr:row>
      <xdr:rowOff>130969</xdr:rowOff>
    </xdr:from>
    <xdr:to>
      <xdr:col>5</xdr:col>
      <xdr:colOff>1263746</xdr:colOff>
      <xdr:row>10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15291" y="4226719"/>
          <a:ext cx="1200812" cy="602264"/>
        </a:xfrm>
        <a:prstGeom prst="rect">
          <a:avLst/>
        </a:prstGeom>
      </xdr:spPr>
    </xdr:pic>
    <xdr:clientData/>
  </xdr:twoCellAnchor>
  <xdr:twoCellAnchor editAs="oneCell">
    <xdr:from>
      <xdr:col>8</xdr:col>
      <xdr:colOff>161584</xdr:colOff>
      <xdr:row>14</xdr:row>
      <xdr:rowOff>119239</xdr:rowOff>
    </xdr:from>
    <xdr:to>
      <xdr:col>8</xdr:col>
      <xdr:colOff>1352209</xdr:colOff>
      <xdr:row>14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22655" y="6283275"/>
          <a:ext cx="1190625" cy="559233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16</xdr:row>
      <xdr:rowOff>62828</xdr:rowOff>
    </xdr:from>
    <xdr:to>
      <xdr:col>8</xdr:col>
      <xdr:colOff>1534205</xdr:colOff>
      <xdr:row>16</xdr:row>
      <xdr:rowOff>730850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814151" y="7261007"/>
          <a:ext cx="1381125" cy="668022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12</xdr:row>
      <xdr:rowOff>37931</xdr:rowOff>
    </xdr:from>
    <xdr:to>
      <xdr:col>8</xdr:col>
      <xdr:colOff>1411741</xdr:colOff>
      <xdr:row>12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34562" y="5167824"/>
          <a:ext cx="1238250" cy="635758"/>
        </a:xfrm>
        <a:prstGeom prst="rect">
          <a:avLst/>
        </a:prstGeom>
      </xdr:spPr>
    </xdr:pic>
    <xdr:clientData/>
  </xdr:twoCellAnchor>
  <xdr:twoCellAnchor editAs="oneCell">
    <xdr:from>
      <xdr:col>8</xdr:col>
      <xdr:colOff>156483</xdr:colOff>
      <xdr:row>18</xdr:row>
      <xdr:rowOff>58987</xdr:rowOff>
    </xdr:from>
    <xdr:to>
      <xdr:col>8</xdr:col>
      <xdr:colOff>1239951</xdr:colOff>
      <xdr:row>18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17554" y="8291308"/>
          <a:ext cx="1083468" cy="626585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8</xdr:row>
      <xdr:rowOff>107157</xdr:rowOff>
    </xdr:from>
    <xdr:to>
      <xdr:col>8</xdr:col>
      <xdr:colOff>1429970</xdr:colOff>
      <xdr:row>8</xdr:row>
      <xdr:rowOff>749911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34562" y="3168764"/>
          <a:ext cx="1256479" cy="642754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10</xdr:row>
      <xdr:rowOff>89162</xdr:rowOff>
    </xdr:from>
    <xdr:to>
      <xdr:col>8</xdr:col>
      <xdr:colOff>1355611</xdr:colOff>
      <xdr:row>10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814151" y="4184912"/>
          <a:ext cx="1202531" cy="608339"/>
        </a:xfrm>
        <a:prstGeom prst="rect">
          <a:avLst/>
        </a:prstGeom>
      </xdr:spPr>
    </xdr:pic>
    <xdr:clientData/>
  </xdr:twoCellAnchor>
  <xdr:twoCellAnchor editAs="oneCell">
    <xdr:from>
      <xdr:col>8</xdr:col>
      <xdr:colOff>120762</xdr:colOff>
      <xdr:row>20</xdr:row>
      <xdr:rowOff>56129</xdr:rowOff>
    </xdr:from>
    <xdr:to>
      <xdr:col>8</xdr:col>
      <xdr:colOff>1356795</xdr:colOff>
      <xdr:row>20</xdr:row>
      <xdr:rowOff>725041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81833" y="9322593"/>
          <a:ext cx="1236033" cy="668912"/>
        </a:xfrm>
        <a:prstGeom prst="rect">
          <a:avLst/>
        </a:prstGeom>
      </xdr:spPr>
    </xdr:pic>
    <xdr:clientData/>
  </xdr:twoCellAnchor>
  <xdr:twoCellAnchor editAs="oneCell">
    <xdr:from>
      <xdr:col>10</xdr:col>
      <xdr:colOff>222816</xdr:colOff>
      <xdr:row>20</xdr:row>
      <xdr:rowOff>45334</xdr:rowOff>
    </xdr:from>
    <xdr:to>
      <xdr:col>10</xdr:col>
      <xdr:colOff>1151503</xdr:colOff>
      <xdr:row>20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94530" y="9311798"/>
          <a:ext cx="928687" cy="687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159884</xdr:colOff>
      <xdr:row>12</xdr:row>
      <xdr:rowOff>55331</xdr:rowOff>
    </xdr:from>
    <xdr:to>
      <xdr:col>10</xdr:col>
      <xdr:colOff>1112383</xdr:colOff>
      <xdr:row>12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31598" y="5185224"/>
          <a:ext cx="952499" cy="667612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265338</xdr:colOff>
      <xdr:row>18</xdr:row>
      <xdr:rowOff>59050</xdr:rowOff>
    </xdr:from>
    <xdr:to>
      <xdr:col>10</xdr:col>
      <xdr:colOff>1265463</xdr:colOff>
      <xdr:row>18</xdr:row>
      <xdr:rowOff>757308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437052" y="8291371"/>
          <a:ext cx="1000125" cy="698258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166688</xdr:colOff>
      <xdr:row>8</xdr:row>
      <xdr:rowOff>95249</xdr:rowOff>
    </xdr:from>
    <xdr:to>
      <xdr:col>10</xdr:col>
      <xdr:colOff>1548966</xdr:colOff>
      <xdr:row>8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568113" y="3514724"/>
          <a:ext cx="1382278" cy="623711"/>
        </a:xfrm>
        <a:prstGeom prst="rect">
          <a:avLst/>
        </a:prstGeom>
      </xdr:spPr>
    </xdr:pic>
    <xdr:clientData/>
  </xdr:twoCellAnchor>
  <xdr:twoCellAnchor editAs="oneCell">
    <xdr:from>
      <xdr:col>10</xdr:col>
      <xdr:colOff>154782</xdr:colOff>
      <xdr:row>10</xdr:row>
      <xdr:rowOff>35718</xdr:rowOff>
    </xdr:from>
    <xdr:to>
      <xdr:col>10</xdr:col>
      <xdr:colOff>1181114</xdr:colOff>
      <xdr:row>11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556207" y="4483893"/>
          <a:ext cx="1026332" cy="730873"/>
        </a:xfrm>
        <a:prstGeom prst="rect">
          <a:avLst/>
        </a:prstGeom>
      </xdr:spPr>
    </xdr:pic>
    <xdr:clientData/>
  </xdr:twoCellAnchor>
  <xdr:twoCellAnchor editAs="oneCell">
    <xdr:from>
      <xdr:col>10</xdr:col>
      <xdr:colOff>171792</xdr:colOff>
      <xdr:row>16</xdr:row>
      <xdr:rowOff>47144</xdr:rowOff>
    </xdr:from>
    <xdr:to>
      <xdr:col>10</xdr:col>
      <xdr:colOff>1445760</xdr:colOff>
      <xdr:row>16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343506" y="7245323"/>
          <a:ext cx="1273968" cy="64696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142876</xdr:colOff>
      <xdr:row>14</xdr:row>
      <xdr:rowOff>66699</xdr:rowOff>
    </xdr:from>
    <xdr:to>
      <xdr:col>10</xdr:col>
      <xdr:colOff>1476375</xdr:colOff>
      <xdr:row>14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544301" y="6572274"/>
          <a:ext cx="1333499" cy="654627"/>
        </a:xfrm>
        <a:prstGeom prst="rect">
          <a:avLst/>
        </a:prstGeom>
      </xdr:spPr>
    </xdr:pic>
    <xdr:clientData/>
  </xdr:twoCellAnchor>
  <xdr:twoCellAnchor editAs="oneCell">
    <xdr:from>
      <xdr:col>3</xdr:col>
      <xdr:colOff>159883</xdr:colOff>
      <xdr:row>14</xdr:row>
      <xdr:rowOff>90561</xdr:rowOff>
    </xdr:from>
    <xdr:to>
      <xdr:col>3</xdr:col>
      <xdr:colOff>1274764</xdr:colOff>
      <xdr:row>14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7526" y="6254597"/>
          <a:ext cx="1114881" cy="582537"/>
        </a:xfrm>
        <a:prstGeom prst="rect">
          <a:avLst/>
        </a:prstGeom>
      </xdr:spPr>
    </xdr:pic>
    <xdr:clientData/>
  </xdr:twoCellAnchor>
  <xdr:twoCellAnchor editAs="oneCell">
    <xdr:from>
      <xdr:col>3</xdr:col>
      <xdr:colOff>126187</xdr:colOff>
      <xdr:row>18</xdr:row>
      <xdr:rowOff>142874</xdr:rowOff>
    </xdr:from>
    <xdr:to>
      <xdr:col>3</xdr:col>
      <xdr:colOff>1166526</xdr:colOff>
      <xdr:row>18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387" y="8705849"/>
          <a:ext cx="1040339" cy="535761"/>
        </a:xfrm>
        <a:prstGeom prst="rect">
          <a:avLst/>
        </a:prstGeom>
      </xdr:spPr>
    </xdr:pic>
    <xdr:clientData/>
  </xdr:twoCellAnchor>
  <xdr:twoCellAnchor editAs="oneCell">
    <xdr:from>
      <xdr:col>3</xdr:col>
      <xdr:colOff>167329</xdr:colOff>
      <xdr:row>8</xdr:row>
      <xdr:rowOff>83345</xdr:rowOff>
    </xdr:from>
    <xdr:to>
      <xdr:col>3</xdr:col>
      <xdr:colOff>1203925</xdr:colOff>
      <xdr:row>8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972" y="3144952"/>
          <a:ext cx="1036596" cy="538124"/>
        </a:xfrm>
        <a:prstGeom prst="rect">
          <a:avLst/>
        </a:prstGeom>
      </xdr:spPr>
    </xdr:pic>
    <xdr:clientData/>
  </xdr:twoCellAnchor>
  <xdr:twoCellAnchor editAs="oneCell">
    <xdr:from>
      <xdr:col>3</xdr:col>
      <xdr:colOff>261200</xdr:colOff>
      <xdr:row>10</xdr:row>
      <xdr:rowOff>166266</xdr:rowOff>
    </xdr:from>
    <xdr:to>
      <xdr:col>3</xdr:col>
      <xdr:colOff>1311387</xdr:colOff>
      <xdr:row>10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43" y="4262016"/>
          <a:ext cx="1050187" cy="5487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207094</xdr:colOff>
      <xdr:row>16</xdr:row>
      <xdr:rowOff>107156</xdr:rowOff>
    </xdr:from>
    <xdr:to>
      <xdr:col>3</xdr:col>
      <xdr:colOff>1321975</xdr:colOff>
      <xdr:row>16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94" y="7641431"/>
          <a:ext cx="1114881" cy="582537"/>
        </a:xfrm>
        <a:prstGeom prst="rect">
          <a:avLst/>
        </a:prstGeom>
      </xdr:spPr>
    </xdr:pic>
    <xdr:clientData/>
  </xdr:twoCellAnchor>
  <xdr:twoCellAnchor editAs="oneCell">
    <xdr:from>
      <xdr:col>3</xdr:col>
      <xdr:colOff>59437</xdr:colOff>
      <xdr:row>20</xdr:row>
      <xdr:rowOff>80744</xdr:rowOff>
    </xdr:from>
    <xdr:to>
      <xdr:col>3</xdr:col>
      <xdr:colOff>1172797</xdr:colOff>
      <xdr:row>20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637" y="9672419"/>
          <a:ext cx="1113360" cy="577974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20</xdr:row>
      <xdr:rowOff>51414</xdr:rowOff>
    </xdr:from>
    <xdr:to>
      <xdr:col>6</xdr:col>
      <xdr:colOff>1270780</xdr:colOff>
      <xdr:row>20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9643089"/>
          <a:ext cx="1185055" cy="613568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14</xdr:row>
      <xdr:rowOff>27215</xdr:rowOff>
    </xdr:from>
    <xdr:to>
      <xdr:col>6</xdr:col>
      <xdr:colOff>1319919</xdr:colOff>
      <xdr:row>14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386" y="6191251"/>
          <a:ext cx="1219247" cy="637069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18</xdr:row>
      <xdr:rowOff>72845</xdr:rowOff>
    </xdr:from>
    <xdr:to>
      <xdr:col>6</xdr:col>
      <xdr:colOff>1230117</xdr:colOff>
      <xdr:row>18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288" y="8635820"/>
          <a:ext cx="1044379" cy="544474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8</xdr:row>
      <xdr:rowOff>7813</xdr:rowOff>
    </xdr:from>
    <xdr:to>
      <xdr:col>6</xdr:col>
      <xdr:colOff>1261721</xdr:colOff>
      <xdr:row>8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090" y="3069420"/>
          <a:ext cx="1157345" cy="604725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10</xdr:row>
      <xdr:rowOff>148318</xdr:rowOff>
    </xdr:from>
    <xdr:to>
      <xdr:col>6</xdr:col>
      <xdr:colOff>1276688</xdr:colOff>
      <xdr:row>11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5465" y="4244068"/>
          <a:ext cx="1185937" cy="61966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16</xdr:row>
      <xdr:rowOff>44765</xdr:rowOff>
    </xdr:from>
    <xdr:to>
      <xdr:col>6</xdr:col>
      <xdr:colOff>1317529</xdr:colOff>
      <xdr:row>16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7579040"/>
          <a:ext cx="1146079" cy="5988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 bwMode="auto"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285749</xdr:colOff>
      <xdr:row>20</xdr:row>
      <xdr:rowOff>25652</xdr:rowOff>
    </xdr:from>
    <xdr:to>
      <xdr:col>9</xdr:col>
      <xdr:colOff>1115785</xdr:colOff>
      <xdr:row>20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2" y="9292116"/>
          <a:ext cx="830036" cy="607552"/>
        </a:xfrm>
        <a:prstGeom prst="rect">
          <a:avLst/>
        </a:prstGeom>
      </xdr:spPr>
    </xdr:pic>
    <xdr:clientData/>
  </xdr:twoCellAnchor>
  <xdr:twoCellAnchor editAs="oneCell">
    <xdr:from>
      <xdr:col>9</xdr:col>
      <xdr:colOff>394607</xdr:colOff>
      <xdr:row>2</xdr:row>
      <xdr:rowOff>108856</xdr:rowOff>
    </xdr:from>
    <xdr:to>
      <xdr:col>9</xdr:col>
      <xdr:colOff>1246153</xdr:colOff>
      <xdr:row>2</xdr:row>
      <xdr:rowOff>707572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489856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18</xdr:row>
      <xdr:rowOff>27214</xdr:rowOff>
    </xdr:from>
    <xdr:to>
      <xdr:col>9</xdr:col>
      <xdr:colOff>1074964</xdr:colOff>
      <xdr:row>18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1321" y="8259535"/>
          <a:ext cx="830036" cy="607552"/>
        </a:xfrm>
        <a:prstGeom prst="rect">
          <a:avLst/>
        </a:prstGeom>
      </xdr:spPr>
    </xdr:pic>
    <xdr:clientData/>
  </xdr:twoCellAnchor>
  <xdr:twoCellAnchor editAs="oneCell">
    <xdr:from>
      <xdr:col>9</xdr:col>
      <xdr:colOff>234009</xdr:colOff>
      <xdr:row>16</xdr:row>
      <xdr:rowOff>112551</xdr:rowOff>
    </xdr:from>
    <xdr:to>
      <xdr:col>9</xdr:col>
      <xdr:colOff>1150749</xdr:colOff>
      <xdr:row>16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78231">
          <a:off x="11650402" y="7310730"/>
          <a:ext cx="916740" cy="554525"/>
        </a:xfrm>
        <a:prstGeom prst="rect">
          <a:avLst/>
        </a:prstGeom>
      </xdr:spPr>
    </xdr:pic>
    <xdr:clientData/>
  </xdr:twoCellAnchor>
  <xdr:twoCellAnchor editAs="oneCell">
    <xdr:from>
      <xdr:col>9</xdr:col>
      <xdr:colOff>234466</xdr:colOff>
      <xdr:row>14</xdr:row>
      <xdr:rowOff>99697</xdr:rowOff>
    </xdr:from>
    <xdr:to>
      <xdr:col>9</xdr:col>
      <xdr:colOff>1162064</xdr:colOff>
      <xdr:row>14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19557">
          <a:off x="11650859" y="6263733"/>
          <a:ext cx="927598" cy="605121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8</xdr:row>
      <xdr:rowOff>81642</xdr:rowOff>
    </xdr:from>
    <xdr:to>
      <xdr:col>9</xdr:col>
      <xdr:colOff>1205332</xdr:colOff>
      <xdr:row>8</xdr:row>
      <xdr:rowOff>680358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1770179" y="3143249"/>
          <a:ext cx="851546" cy="5987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>
          <a:extLst>
            <a:ext uri="{FF2B5EF4-FFF2-40B4-BE49-F238E27FC236}">
              <a16:creationId xmlns="" xmlns:a16="http://schemas.microsoft.com/office/drawing/2014/main" id="{00000000-0008-0000-3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288983">
          <a:off x="2466560" y="21641376"/>
          <a:ext cx="140318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>
          <a:extLst>
            <a:ext uri="{FF2B5EF4-FFF2-40B4-BE49-F238E27FC236}">
              <a16:creationId xmlns="" xmlns:a16="http://schemas.microsoft.com/office/drawing/2014/main" id="{00000000-0008-0000-3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00" t="25832" b="24834"/>
        <a:stretch/>
      </xdr:blipFill>
      <xdr:spPr bwMode="auto">
        <a:xfrm rot="16200000">
          <a:off x="4015677" y="21465223"/>
          <a:ext cx="1232540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>
          <a:extLst>
            <a:ext uri="{FF2B5EF4-FFF2-40B4-BE49-F238E27FC236}">
              <a16:creationId xmlns="" xmlns:a16="http://schemas.microsoft.com/office/drawing/2014/main" id="{00000000-0008-0000-3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6" y="21288374"/>
          <a:ext cx="1085849" cy="1486511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>
          <a:extLst>
            <a:ext uri="{FF2B5EF4-FFF2-40B4-BE49-F238E27FC236}">
              <a16:creationId xmlns="" xmlns:a16="http://schemas.microsoft.com/office/drawing/2014/main" id="{00000000-0008-0000-3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2135505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</xdr:row>
      <xdr:rowOff>114300</xdr:rowOff>
    </xdr:from>
    <xdr:to>
      <xdr:col>10</xdr:col>
      <xdr:colOff>1430749</xdr:colOff>
      <xdr:row>2</xdr:row>
      <xdr:rowOff>1333500</xdr:rowOff>
    </xdr:to>
    <xdr:pic>
      <xdr:nvPicPr>
        <xdr:cNvPr id="14" name="Рисунок 13" descr="mini_937.jpg">
          <a:extLst>
            <a:ext uri="{FF2B5EF4-FFF2-40B4-BE49-F238E27FC236}">
              <a16:creationId xmlns="" xmlns:a16="http://schemas.microsoft.com/office/drawing/2014/main" id="{00000000-0008-0000-3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48850" y="2127885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>
          <a:extLst>
            <a:ext uri="{FF2B5EF4-FFF2-40B4-BE49-F238E27FC236}">
              <a16:creationId xmlns="" xmlns:a16="http://schemas.microsoft.com/office/drawing/2014/main" id="{00000000-0008-0000-3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2819" y="4964906"/>
          <a:ext cx="1315956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>
          <a:extLst>
            <a:ext uri="{FF2B5EF4-FFF2-40B4-BE49-F238E27FC236}">
              <a16:creationId xmlns="" xmlns:a16="http://schemas.microsoft.com/office/drawing/2014/main" id="{00000000-0008-0000-3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1526" y="8427244"/>
          <a:ext cx="1044198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>
          <a:extLst>
            <a:ext uri="{FF2B5EF4-FFF2-40B4-BE49-F238E27FC236}">
              <a16:creationId xmlns="" xmlns:a16="http://schemas.microsoft.com/office/drawing/2014/main" id="{00000000-0008-0000-3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29203650"/>
          <a:ext cx="1323975" cy="10072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11</xdr:col>
      <xdr:colOff>1627661</xdr:colOff>
      <xdr:row>37</xdr:row>
      <xdr:rowOff>525</xdr:rowOff>
    </xdr:to>
    <xdr:pic>
      <xdr:nvPicPr>
        <xdr:cNvPr id="18" name="Рисунок 17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661" cy="525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>
          <a:extLst>
            <a:ext uri="{FF2B5EF4-FFF2-40B4-BE49-F238E27FC236}">
              <a16:creationId xmlns="" xmlns:a16="http://schemas.microsoft.com/office/drawing/2014/main" id="{00000000-0008-0000-3000-00001C000000}"/>
            </a:ext>
          </a:extLst>
        </xdr:cNvPr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>
            <a:extLst>
              <a:ext uri="{FF2B5EF4-FFF2-40B4-BE49-F238E27FC236}">
                <a16:creationId xmlns="" xmlns:a16="http://schemas.microsoft.com/office/drawing/2014/main" id="{00000000-0008-0000-3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>
            <a:extLst>
              <a:ext uri="{FF2B5EF4-FFF2-40B4-BE49-F238E27FC236}">
                <a16:creationId xmlns="" xmlns:a16="http://schemas.microsoft.com/office/drawing/2014/main" id="{00000000-0008-0000-30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l="1" t="2" r="63532" b="68766"/>
          <a:stretch/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661" cy="525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6" y="29051249"/>
          <a:ext cx="466724" cy="1166807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1047750</xdr:colOff>
      <xdr:row>7</xdr:row>
      <xdr:rowOff>708306</xdr:rowOff>
    </xdr:to>
    <xdr:pic>
      <xdr:nvPicPr>
        <xdr:cNvPr id="22" name="Рисунок 21" descr="mini_938.jpg">
          <a:extLst>
            <a:ext uri="{FF2B5EF4-FFF2-40B4-BE49-F238E27FC236}">
              <a16:creationId xmlns="" xmlns:a16="http://schemas.microsoft.com/office/drawing/2014/main" id="{00000000-0008-0000-3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74869" y="3171825"/>
          <a:ext cx="645319" cy="644012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1094203</xdr:colOff>
      <xdr:row>7</xdr:row>
      <xdr:rowOff>654844</xdr:rowOff>
    </xdr:to>
    <xdr:pic>
      <xdr:nvPicPr>
        <xdr:cNvPr id="26" name="Рисунок 25" descr="mini_937.jpg">
          <a:extLst>
            <a:ext uri="{FF2B5EF4-FFF2-40B4-BE49-F238E27FC236}">
              <a16:creationId xmlns="" xmlns:a16="http://schemas.microsoft.com/office/drawing/2014/main" id="{00000000-0008-0000-3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53651" y="3167063"/>
          <a:ext cx="596521" cy="595312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7</xdr:row>
      <xdr:rowOff>633250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732" y="3153751"/>
          <a:ext cx="1404937" cy="570362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3158" y="4105912"/>
          <a:ext cx="1262062" cy="49116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1251" y="6726506"/>
          <a:ext cx="1369218" cy="5004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6218066"/>
          <a:ext cx="1285874" cy="5326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9</xdr:row>
      <xdr:rowOff>694949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0367" y="4821874"/>
          <a:ext cx="1221040" cy="4927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5063" y="5402676"/>
          <a:ext cx="1250155" cy="52091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12</xdr:row>
      <xdr:rowOff>664158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6" y="7022870"/>
          <a:ext cx="1047750" cy="542150"/>
        </a:xfrm>
        <a:prstGeom prst="rect">
          <a:avLst/>
        </a:prstGeom>
      </xdr:spPr>
    </xdr:pic>
    <xdr:clientData/>
  </xdr:twoCellAnchor>
  <xdr:twoCellAnchor editAs="oneCell">
    <xdr:from>
      <xdr:col>4</xdr:col>
      <xdr:colOff>59532</xdr:colOff>
      <xdr:row>7</xdr:row>
      <xdr:rowOff>51414</xdr:rowOff>
    </xdr:from>
    <xdr:to>
      <xdr:col>4</xdr:col>
      <xdr:colOff>1262063</xdr:colOff>
      <xdr:row>7</xdr:row>
      <xdr:rowOff>630837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17157" y="3147039"/>
          <a:ext cx="1202531" cy="574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781" y="6170622"/>
          <a:ext cx="1095375" cy="499076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250031</xdr:colOff>
      <xdr:row>7</xdr:row>
      <xdr:rowOff>109325</xdr:rowOff>
    </xdr:from>
    <xdr:to>
      <xdr:col>5</xdr:col>
      <xdr:colOff>1381124</xdr:colOff>
      <xdr:row>7</xdr:row>
      <xdr:rowOff>614185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88781" y="3204950"/>
          <a:ext cx="1131093" cy="50009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12</xdr:row>
      <xdr:rowOff>633215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953250"/>
          <a:ext cx="1182648" cy="580827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7</xdr:row>
      <xdr:rowOff>699862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706" y="3148954"/>
          <a:ext cx="488157" cy="641771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12</xdr:row>
      <xdr:rowOff>639536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25681" y="6568003"/>
          <a:ext cx="474817" cy="63017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21218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9031"/>
          <a:ext cx="471060" cy="628437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10</xdr:row>
      <xdr:rowOff>595429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20579" y="4998925"/>
          <a:ext cx="452437" cy="617540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16470" y="7989794"/>
          <a:ext cx="627530" cy="11990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2023623" y="3223129"/>
          <a:ext cx="1495998" cy="111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133927" y="3438963"/>
          <a:ext cx="1491618" cy="1118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606110" y="3462964"/>
          <a:ext cx="1491619" cy="111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>
          <a:extLst>
            <a:ext uri="{FF2B5EF4-FFF2-40B4-BE49-F238E27FC236}">
              <a16:creationId xmlns=""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8076339" y="3461129"/>
          <a:ext cx="1495998" cy="1118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2093091" y="5014588"/>
          <a:ext cx="1258051" cy="381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>
          <a:extLst>
            <a:ext uri="{FF2B5EF4-FFF2-40B4-BE49-F238E27FC236}">
              <a16:creationId xmlns="" xmlns:a16="http://schemas.microsoft.com/office/drawing/2014/main" id="{00000000-0008-0000-3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5555923" y="5020093"/>
          <a:ext cx="1258052" cy="44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3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8132373" y="4865455"/>
          <a:ext cx="1262431" cy="506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45879</xdr:colOff>
      <xdr:row>5</xdr:row>
      <xdr:rowOff>113707</xdr:rowOff>
    </xdr:from>
    <xdr:to>
      <xdr:col>7</xdr:col>
      <xdr:colOff>1321103</xdr:colOff>
      <xdr:row>5</xdr:row>
      <xdr:rowOff>906198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3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11897700" y="4590457"/>
          <a:ext cx="1275224" cy="792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62562" y="7143751"/>
          <a:ext cx="714374" cy="435428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54512" y="10127116"/>
          <a:ext cx="756887" cy="445634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57915" y="9252857"/>
          <a:ext cx="747048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81729" y="12533880"/>
          <a:ext cx="775923" cy="433727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483429" y="6579053"/>
          <a:ext cx="849061" cy="469447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31946" y="9239250"/>
          <a:ext cx="1104036" cy="489857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67312" y="8327571"/>
          <a:ext cx="1083469" cy="50346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9701" y="6528821"/>
          <a:ext cx="1119188" cy="506072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3924" y="7905750"/>
          <a:ext cx="1154906" cy="429960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01329" y="10117825"/>
          <a:ext cx="1023938" cy="414103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8750" y="6500812"/>
          <a:ext cx="748393" cy="4774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5513" y="1349092"/>
          <a:ext cx="1246779" cy="1045515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7006" y="2871104"/>
          <a:ext cx="1611595" cy="206627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12441067" y="1253841"/>
          <a:ext cx="1235089" cy="1099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>
          <a:extLst>
            <a:ext uri="{FF2B5EF4-FFF2-40B4-BE49-F238E27FC236}">
              <a16:creationId xmlns=""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16927286" y="1235982"/>
          <a:ext cx="1660072" cy="1034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3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6507" y="2907968"/>
          <a:ext cx="1402981" cy="16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3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98982" y="2911929"/>
          <a:ext cx="2213590" cy="150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3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5893" y="2890157"/>
          <a:ext cx="1613579" cy="206627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3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248" y="2846219"/>
          <a:ext cx="1626053" cy="206627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3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55354" y="1278674"/>
          <a:ext cx="1304930" cy="9996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3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76863" y="1763316"/>
          <a:ext cx="1763852" cy="1306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8051" y="570100"/>
          <a:ext cx="1958428" cy="1028721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542" y="599860"/>
          <a:ext cx="1963995" cy="1034144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9564" y="484733"/>
          <a:ext cx="1415842" cy="1187556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3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1209" y="1770530"/>
          <a:ext cx="1837135" cy="228685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3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474" y="1819546"/>
          <a:ext cx="1661673" cy="211966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474" y="1759763"/>
          <a:ext cx="1925410" cy="217560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5795" y="1798703"/>
          <a:ext cx="1916205" cy="177098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8277" y="722540"/>
          <a:ext cx="2012002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3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3386" y="2121075"/>
          <a:ext cx="2342276" cy="259773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4653" y="2075773"/>
          <a:ext cx="2183948" cy="3283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16375" y="268033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16375" y="32051625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16375" y="304609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716375" y="28413075"/>
          <a:ext cx="1627661" cy="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>
          <a:extLst>
            <a:ext uri="{FF2B5EF4-FFF2-40B4-BE49-F238E27FC236}">
              <a16:creationId xmlns="" xmlns:a16="http://schemas.microsoft.com/office/drawing/2014/main" id="{00000000-0008-0000-3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288983">
          <a:off x="2466560" y="21641376"/>
          <a:ext cx="140318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>
          <a:extLst>
            <a:ext uri="{FF2B5EF4-FFF2-40B4-BE49-F238E27FC236}">
              <a16:creationId xmlns="" xmlns:a16="http://schemas.microsoft.com/office/drawing/2014/main" id="{00000000-0008-0000-3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00" t="25832" b="24834"/>
        <a:stretch/>
      </xdr:blipFill>
      <xdr:spPr bwMode="auto">
        <a:xfrm rot="16200000">
          <a:off x="4015677" y="21465223"/>
          <a:ext cx="1232540" cy="1115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>
          <a:extLst>
            <a:ext uri="{FF2B5EF4-FFF2-40B4-BE49-F238E27FC236}">
              <a16:creationId xmlns="" xmlns:a16="http://schemas.microsoft.com/office/drawing/2014/main" id="{00000000-0008-0000-3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967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>
          <a:extLst>
            <a:ext uri="{FF2B5EF4-FFF2-40B4-BE49-F238E27FC236}">
              <a16:creationId xmlns="" xmlns:a16="http://schemas.microsoft.com/office/drawing/2014/main" id="{00000000-0008-0000-3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2" y="1878968"/>
          <a:ext cx="752474" cy="1005981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>
          <a:extLst>
            <a:ext uri="{FF2B5EF4-FFF2-40B4-BE49-F238E27FC236}">
              <a16:creationId xmlns="" xmlns:a16="http://schemas.microsoft.com/office/drawing/2014/main" id="{00000000-0008-0000-3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6" y="1930637"/>
          <a:ext cx="723899" cy="925737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>
          <a:extLst>
            <a:ext uri="{FF2B5EF4-FFF2-40B4-BE49-F238E27FC236}">
              <a16:creationId xmlns="" xmlns:a16="http://schemas.microsoft.com/office/drawing/2014/main" id="{00000000-0008-0000-3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1" y="1885893"/>
          <a:ext cx="781049" cy="105620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>
          <a:extLst>
            <a:ext uri="{FF2B5EF4-FFF2-40B4-BE49-F238E27FC236}">
              <a16:creationId xmlns="" xmlns:a16="http://schemas.microsoft.com/office/drawing/2014/main" id="{00000000-0008-0000-3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6042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>
          <a:extLst>
            <a:ext uri="{FF2B5EF4-FFF2-40B4-BE49-F238E27FC236}">
              <a16:creationId xmlns="" xmlns:a16="http://schemas.microsoft.com/office/drawing/2014/main" id="{00000000-0008-0000-3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3249"/>
          <a:ext cx="987834" cy="981076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>
          <a:extLst>
            <a:ext uri="{FF2B5EF4-FFF2-40B4-BE49-F238E27FC236}">
              <a16:creationId xmlns="" xmlns:a16="http://schemas.microsoft.com/office/drawing/2014/main" id="{00000000-0008-0000-3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6" y="21288374"/>
          <a:ext cx="1085849" cy="1486511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>
          <a:extLst>
            <a:ext uri="{FF2B5EF4-FFF2-40B4-BE49-F238E27FC236}">
              <a16:creationId xmlns="" xmlns:a16="http://schemas.microsoft.com/office/drawing/2014/main" id="{00000000-0008-0000-3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6" y="1929156"/>
          <a:ext cx="1066799" cy="993893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>
          <a:extLst>
            <a:ext uri="{FF2B5EF4-FFF2-40B4-BE49-F238E27FC236}">
              <a16:creationId xmlns="" xmlns:a16="http://schemas.microsoft.com/office/drawing/2014/main" id="{00000000-0008-0000-3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>
          <a:extLst>
            <a:ext uri="{FF2B5EF4-FFF2-40B4-BE49-F238E27FC236}">
              <a16:creationId xmlns="" xmlns:a16="http://schemas.microsoft.com/office/drawing/2014/main" id="{00000000-0008-0000-3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>
          <a:extLst>
            <a:ext uri="{FF2B5EF4-FFF2-40B4-BE49-F238E27FC236}">
              <a16:creationId xmlns="" xmlns:a16="http://schemas.microsoft.com/office/drawing/2014/main" id="{00000000-0008-0000-3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956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>
          <a:extLst>
            <a:ext uri="{FF2B5EF4-FFF2-40B4-BE49-F238E27FC236}">
              <a16:creationId xmlns="" xmlns:a16="http://schemas.microsoft.com/office/drawing/2014/main" id="{00000000-0008-0000-3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6" y="29003625"/>
          <a:ext cx="1147898" cy="129601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>
          <a:extLst>
            <a:ext uri="{FF2B5EF4-FFF2-40B4-BE49-F238E27FC236}">
              <a16:creationId xmlns="" xmlns:a16="http://schemas.microsoft.com/office/drawing/2014/main" id="{00000000-0008-0000-3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2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661" cy="525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>
          <a:extLst>
            <a:ext uri="{FF2B5EF4-FFF2-40B4-BE49-F238E27FC236}">
              <a16:creationId xmlns="" xmlns:a16="http://schemas.microsoft.com/office/drawing/2014/main" id="{00000000-0008-0000-3000-00001C000000}"/>
            </a:ext>
          </a:extLst>
        </xdr:cNvPr>
        <xdr:cNvGrpSpPr/>
      </xdr:nvGrpSpPr>
      <xdr:grpSpPr>
        <a:xfrm>
          <a:off x="6900863" y="21371719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>
            <a:extLst>
              <a:ext uri="{FF2B5EF4-FFF2-40B4-BE49-F238E27FC236}">
                <a16:creationId xmlns="" xmlns:a16="http://schemas.microsoft.com/office/drawing/2014/main" id="{00000000-0008-0000-3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>
            <a:extLst>
              <a:ext uri="{FF2B5EF4-FFF2-40B4-BE49-F238E27FC236}">
                <a16:creationId xmlns="" xmlns:a16="http://schemas.microsoft.com/office/drawing/2014/main" id="{00000000-0008-0000-30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/>
          <a:srcRect l="1" t="2" r="63532" b="68766"/>
          <a:stretch/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1" y="1915838"/>
          <a:ext cx="704849" cy="90140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661" cy="525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>
          <a:extLst>
            <a:ext uri="{FF2B5EF4-FFF2-40B4-BE49-F238E27FC236}">
              <a16:creationId xmlns="" xmlns:a16="http://schemas.microsoft.com/office/drawing/2014/main" id="{00000000-0008-0000-3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848" y="11651972"/>
          <a:ext cx="1024608" cy="107342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4706600"/>
          <a:ext cx="1187015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4697883"/>
          <a:ext cx="1181100" cy="780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4744699"/>
          <a:ext cx="108226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6" y="14697074"/>
          <a:ext cx="116317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14678025"/>
          <a:ext cx="112762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763056"/>
          <a:ext cx="1171575" cy="667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6" y="18176932"/>
          <a:ext cx="990600" cy="60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18059399"/>
          <a:ext cx="119680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18030825"/>
          <a:ext cx="1347107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18107024"/>
          <a:ext cx="124848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8116550"/>
          <a:ext cx="949138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8107024"/>
          <a:ext cx="1180376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1668125"/>
          <a:ext cx="1294279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11571953"/>
          <a:ext cx="1162050" cy="848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6" y="29051249"/>
          <a:ext cx="466724" cy="11668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6311" y="2281884"/>
          <a:ext cx="3814417" cy="612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3924" y="1375457"/>
          <a:ext cx="4141904" cy="944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V="1">
          <a:off x="10961916" y="1779814"/>
          <a:ext cx="4808311" cy="746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031950"/>
          <a:ext cx="1622898" cy="5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031950"/>
          <a:ext cx="1622898" cy="5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031950"/>
          <a:ext cx="1622898" cy="5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031950"/>
          <a:ext cx="1622898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2630" y="2382950"/>
          <a:ext cx="1223125" cy="569066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530" y="2391548"/>
          <a:ext cx="1255745" cy="556438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695" y="2399406"/>
          <a:ext cx="1108972" cy="532707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8706" y="2435590"/>
          <a:ext cx="1092661" cy="518315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0665" y="2384671"/>
          <a:ext cx="1157895" cy="503686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2213" y="3218078"/>
          <a:ext cx="1260050" cy="568625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835" y="3166234"/>
          <a:ext cx="1254512" cy="58596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84" y="3140275"/>
          <a:ext cx="1334446" cy="62626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5062" y="3163647"/>
          <a:ext cx="1214832" cy="621747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969" y="3140869"/>
          <a:ext cx="1313613" cy="637963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EC1B0AE1-3A5B-4B6A-8E0F-830791551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3949" y="8593703"/>
          <a:ext cx="1412163" cy="50388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F95D25AE-3AEA-4E96-9D51-B4CED527D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95053" y="8641857"/>
          <a:ext cx="1225186" cy="414038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8342" y="4701765"/>
          <a:ext cx="1258910" cy="527460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931" y="4681537"/>
          <a:ext cx="1328095" cy="584920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446" y="4695420"/>
          <a:ext cx="1257546" cy="530966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515" y="4663341"/>
          <a:ext cx="1424234" cy="613508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159BE8CA-FB16-466C-BFD7-BF1420E0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4118" y="5700713"/>
          <a:ext cx="1219286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930" y="1404938"/>
          <a:ext cx="1156593" cy="535782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6235" y="1381126"/>
          <a:ext cx="1159383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60250" y="1408546"/>
          <a:ext cx="1424012" cy="605993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263" y="1421363"/>
          <a:ext cx="1061896" cy="485499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51" y="3976685"/>
          <a:ext cx="1178720" cy="491721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228" y="3970125"/>
          <a:ext cx="1200311" cy="547445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2049" y="4675656"/>
          <a:ext cx="727965" cy="502712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3989" y="1352352"/>
          <a:ext cx="727964" cy="490285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5375" y="2376487"/>
          <a:ext cx="727965" cy="500453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57157" y="3934304"/>
          <a:ext cx="708711" cy="508848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548" y="3195471"/>
          <a:ext cx="655089" cy="452942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1A1BE5BF-6D3F-482C-8330-0B9BA821C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7689" y="5770330"/>
          <a:ext cx="722910" cy="501189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2187" y="1286388"/>
          <a:ext cx="767114" cy="634607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3502" y="4680552"/>
          <a:ext cx="724072" cy="598183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7068" y="2386766"/>
          <a:ext cx="750093" cy="615343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3483" y="3930764"/>
          <a:ext cx="764567" cy="618196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6601" y="3163520"/>
          <a:ext cx="770561" cy="618759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68186631-5D3E-43FF-B4BB-F778BFE1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7102" y="5777636"/>
          <a:ext cx="828075" cy="531151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C905BCE2-E237-EA10-5A21-E41A79EFB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933" y="11528064"/>
          <a:ext cx="1182718" cy="462078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68EE5162-EE85-A17F-0A57-59505CC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452" y="10519013"/>
          <a:ext cx="1209320" cy="460290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D05E7FB-6CDE-CF6D-EB87-CB85E14BD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9489" y="8608907"/>
          <a:ext cx="1193068" cy="48043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16EAD687-D8BE-EF08-33AA-1F50E567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233"/>
          <a:ext cx="1214438" cy="416562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B39A4C23-934E-CBA7-08B9-19FCBE52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96" y="11517851"/>
          <a:ext cx="1187767" cy="483649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636D529F-D608-6D49-450B-5989418C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38" y="10496613"/>
          <a:ext cx="1164860" cy="463831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5E974CAB-921F-3ADC-8986-76707AB16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891" y="7862887"/>
          <a:ext cx="1197792" cy="493562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F9E14F35-1D6C-0F5E-0A65-A1A284FA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6447" y="8636181"/>
          <a:ext cx="1279301" cy="491150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DDC1217C-B378-8440-9709-D1E807045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8320" y="9366450"/>
          <a:ext cx="1183821" cy="453128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3D817EE6-7666-7A30-82D7-68A64564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712" y="9421272"/>
          <a:ext cx="1098575" cy="441841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61C6AD0A-2BF2-46FB-AEE0-86989D68B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0944" y="11584474"/>
          <a:ext cx="1237544" cy="43105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157CD13-D470-4FA8-8A51-2B0C49BD2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0186" y="7898207"/>
          <a:ext cx="1333646" cy="44093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5D338C5D-25ED-4BDF-903F-0C157E226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7109" y="11523855"/>
          <a:ext cx="1167167" cy="417681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7824499B-B4AF-4748-A907-8911A5E2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8324" y="7910511"/>
          <a:ext cx="1215101" cy="463257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4949E27F-27E3-4F9B-82A6-926C3C1A9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9568" y="10529190"/>
          <a:ext cx="1360778" cy="46399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47F0C280-2997-400D-B209-2C698CC67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5586" y="10523315"/>
          <a:ext cx="1241517" cy="42264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F6A0243E-0BAA-4931-BDDF-A34B303FC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5474" y="9419622"/>
          <a:ext cx="1297951" cy="431727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DA1D0D7E-6E73-4D30-9768-62F01113A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7294" y="9412241"/>
          <a:ext cx="1350371" cy="454253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1E28A6F5-B41F-48D6-83E0-FD40BA368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3182" y="15451043"/>
          <a:ext cx="1043688" cy="472491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C79F40D9-234A-48AA-864E-67ACD615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6746" y="16245569"/>
          <a:ext cx="1110703" cy="47221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EA94754-D305-4293-9C63-608A71EF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1" y="14733588"/>
          <a:ext cx="982749" cy="405938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C89B64D2-364A-473E-AE53-8250678AB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188" y="17023518"/>
          <a:ext cx="1027627" cy="370181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5603" y="16299996"/>
          <a:ext cx="1000940" cy="413313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89" y="17005964"/>
          <a:ext cx="1014149" cy="434311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94" y="14718505"/>
          <a:ext cx="979422" cy="424045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980" y="15515452"/>
          <a:ext cx="981499" cy="392599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5745" y="13687425"/>
          <a:ext cx="1059656" cy="42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365" y="16190856"/>
          <a:ext cx="712460" cy="550682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650" y="16905422"/>
          <a:ext cx="712461" cy="548594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044" y="13609639"/>
          <a:ext cx="710087" cy="547409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936" y="14670881"/>
          <a:ext cx="707713" cy="555720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2833" y="15419052"/>
          <a:ext cx="712461" cy="545034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20275C1-314F-4E39-882A-C964D7F5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17" y="18023954"/>
          <a:ext cx="882264" cy="499911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87306" y="16299997"/>
          <a:ext cx="626630" cy="430923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333" y="17034384"/>
          <a:ext cx="612189" cy="416939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64" y="13666736"/>
          <a:ext cx="608123" cy="437278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2213" y="15489784"/>
          <a:ext cx="610157" cy="409822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8142" y="14784552"/>
          <a:ext cx="612189" cy="43016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9A40EEB9-8287-4852-99AE-4D21C283D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4790" y="18035255"/>
          <a:ext cx="631859" cy="449854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A075180C-AC35-4F21-890B-BB5B6D05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5086" y="18035537"/>
          <a:ext cx="1071564" cy="446879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504A928-A6EF-49C0-9AFC-A7763C48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6325" y="18030824"/>
          <a:ext cx="1029367" cy="464344"/>
        </a:xfrm>
        <a:prstGeom prst="rect">
          <a:avLst/>
        </a:prstGeom>
      </xdr:spPr>
    </xdr:pic>
    <xdr:clientData/>
  </xdr:twoCellAnchor>
  <xdr:twoCellAnchor editAs="oneCell">
    <xdr:from>
      <xdr:col>3</xdr:col>
      <xdr:colOff>320130</xdr:colOff>
      <xdr:row>52</xdr:row>
      <xdr:rowOff>232446</xdr:rowOff>
    </xdr:from>
    <xdr:to>
      <xdr:col>3</xdr:col>
      <xdr:colOff>1332163</xdr:colOff>
      <xdr:row>52</xdr:row>
      <xdr:rowOff>576588</xdr:rowOff>
    </xdr:to>
    <xdr:pic>
      <xdr:nvPicPr>
        <xdr:cNvPr id="82" name="Picture 16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809" y="22207982"/>
          <a:ext cx="1012033" cy="344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9013" y="22021933"/>
          <a:ext cx="1057029" cy="3475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0178712"/>
          <a:ext cx="1069759" cy="3571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4859" y="20192999"/>
          <a:ext cx="1110411" cy="342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9683" y="20116292"/>
          <a:ext cx="789766" cy="572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9623" y="21928932"/>
          <a:ext cx="760589" cy="5744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8117" y="22007301"/>
          <a:ext cx="638144" cy="4637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2747" y="20155950"/>
          <a:ext cx="675513" cy="4656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5952" y="20121103"/>
          <a:ext cx="823717" cy="4730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3796" y="22012276"/>
          <a:ext cx="810973" cy="4546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3725" y="23016328"/>
          <a:ext cx="838168" cy="4682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709" y="23070245"/>
          <a:ext cx="573334" cy="4003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38485" y="22007931"/>
          <a:ext cx="560697" cy="3700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62297" y="20189156"/>
          <a:ext cx="560697" cy="3700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0938" y="23817974"/>
          <a:ext cx="581588" cy="38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8110" y="23772761"/>
          <a:ext cx="830960" cy="4852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0264" y="20904654"/>
          <a:ext cx="842228" cy="4714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2433" y="20836618"/>
          <a:ext cx="771306" cy="5595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05822" y="25965150"/>
          <a:ext cx="722342" cy="476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8580" y="24886443"/>
          <a:ext cx="724368" cy="492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83216" y="25947699"/>
          <a:ext cx="592728" cy="418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55720" y="24922162"/>
          <a:ext cx="608317" cy="423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830" y="21968318"/>
          <a:ext cx="1049452" cy="463081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802" y="22012274"/>
          <a:ext cx="805658" cy="478287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101" cstate="print"/>
        <a:srcRect l="3701" t="7053" r="8868" b="55714"/>
        <a:stretch/>
      </xdr:blipFill>
      <xdr:spPr>
        <a:xfrm>
          <a:off x="9205452" y="23087734"/>
          <a:ext cx="891922" cy="377980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102" cstate="print"/>
        <a:srcRect l="1879" t="15740" r="2775" b="53956"/>
        <a:stretch/>
      </xdr:blipFill>
      <xdr:spPr>
        <a:xfrm>
          <a:off x="5865019" y="23067167"/>
          <a:ext cx="1032044" cy="387699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552" y="23100295"/>
          <a:ext cx="928348" cy="376722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730" y="20918261"/>
          <a:ext cx="863199" cy="427868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738" y="20154712"/>
          <a:ext cx="1064296" cy="462332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6032" y="20133467"/>
          <a:ext cx="883900" cy="561083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7551" y="23835971"/>
          <a:ext cx="955198" cy="461224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830" y="23864676"/>
          <a:ext cx="1019386" cy="45503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25" y="23795831"/>
          <a:ext cx="834430" cy="474762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1360" y="24874537"/>
          <a:ext cx="781167" cy="33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5243" y="24847700"/>
          <a:ext cx="822560" cy="361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65554" y="26024682"/>
          <a:ext cx="774220" cy="34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49" y="25956004"/>
          <a:ext cx="902093" cy="35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149678</xdr:colOff>
      <xdr:row>55</xdr:row>
      <xdr:rowOff>204107</xdr:rowOff>
    </xdr:from>
    <xdr:to>
      <xdr:col>3</xdr:col>
      <xdr:colOff>1342626</xdr:colOff>
      <xdr:row>55</xdr:row>
      <xdr:rowOff>598713</xdr:rowOff>
    </xdr:to>
    <xdr:pic>
      <xdr:nvPicPr>
        <xdr:cNvPr id="119" name="Picture 163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7" y="23989393"/>
          <a:ext cx="1192948" cy="3946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1946" y="9368951"/>
          <a:ext cx="1571981" cy="496864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8341" y="7874664"/>
          <a:ext cx="1571979" cy="49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8341" y="8660249"/>
          <a:ext cx="1571977" cy="519093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8700" y="8206468"/>
          <a:ext cx="803914" cy="712489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0432510" y="8223665"/>
          <a:ext cx="1600264" cy="85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49675" y="11506200"/>
          <a:ext cx="1622897" cy="5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49675" y="11506200"/>
          <a:ext cx="1622897" cy="5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49675" y="11506200"/>
          <a:ext cx="1622897" cy="5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49675" y="11506200"/>
          <a:ext cx="1622897" cy="525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8077" y="1387929"/>
          <a:ext cx="1052975" cy="503464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4057" y="2952824"/>
          <a:ext cx="1035379" cy="456786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>
          <a:extLst>
            <a:ext uri="{FF2B5EF4-FFF2-40B4-BE49-F238E27FC236}">
              <a16:creationId xmlns=""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8080" y="2167618"/>
          <a:ext cx="970472" cy="423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320" y="2955471"/>
          <a:ext cx="994670" cy="413658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3817" y="2890403"/>
          <a:ext cx="1057081" cy="51954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8973" y="1347106"/>
          <a:ext cx="1023225" cy="50346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1DDBFF0-C541-428F-9E63-01A8A4BA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3607" y="3661434"/>
          <a:ext cx="1014332" cy="460169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7A98487C-347B-46CC-A9FA-CB854D84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4213" y="2922566"/>
          <a:ext cx="1026929" cy="460170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6DA42DBA-9F91-4E57-A29F-76A82854B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6479" y="3702254"/>
          <a:ext cx="949529" cy="419349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F1E3A817-0FB0-4090-86A9-994920E1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08549" y="1329787"/>
          <a:ext cx="1128541" cy="507178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>
          <a:extLst>
            <a:ext uri="{FF2B5EF4-FFF2-40B4-BE49-F238E27FC236}">
              <a16:creationId xmlns=""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752" t="3961" r="2254" b="4950"/>
        <a:stretch/>
      </xdr:blipFill>
      <xdr:spPr bwMode="auto">
        <a:xfrm>
          <a:off x="6921955" y="1439883"/>
          <a:ext cx="637040" cy="4494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>
          <a:extLst>
            <a:ext uri="{FF2B5EF4-FFF2-40B4-BE49-F238E27FC236}">
              <a16:creationId xmlns=""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062" r="5303" b="7070"/>
        <a:stretch/>
      </xdr:blipFill>
      <xdr:spPr bwMode="auto">
        <a:xfrm>
          <a:off x="6962034" y="2258413"/>
          <a:ext cx="607996" cy="40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753" y="2932091"/>
          <a:ext cx="568115" cy="396215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>
          <a:extLst>
            <a:ext uri="{FF2B5EF4-FFF2-40B4-BE49-F238E27FC236}">
              <a16:creationId xmlns=""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7435" y="1415143"/>
          <a:ext cx="578303" cy="4619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>
          <a:extLst>
            <a:ext uri="{FF2B5EF4-FFF2-40B4-BE49-F238E27FC236}">
              <a16:creationId xmlns=""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5513" y="2096490"/>
          <a:ext cx="564757" cy="456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435" y="2872807"/>
          <a:ext cx="513928" cy="471679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5640" y="1387928"/>
          <a:ext cx="614795" cy="432127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1309" y="2924165"/>
          <a:ext cx="637888" cy="444963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061" y="1385426"/>
          <a:ext cx="603939" cy="383503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447937" y="2978100"/>
          <a:ext cx="542802" cy="361350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13996EA1-3C64-412E-A9F3-7556AC2A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2533" y="3703237"/>
          <a:ext cx="592347" cy="40476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A6812E46-7525-47EE-BA37-31BBB679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4299" y="3628221"/>
          <a:ext cx="723197" cy="493381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>
          <a:extLst>
            <a:ext uri="{FF2B5EF4-FFF2-40B4-BE49-F238E27FC236}">
              <a16:creationId xmlns=""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92323" y="9419730"/>
          <a:ext cx="820955" cy="6009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>
          <a:extLst>
            <a:ext uri="{FF2B5EF4-FFF2-40B4-BE49-F238E27FC236}">
              <a16:creationId xmlns=""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6218" y="10500879"/>
          <a:ext cx="804534" cy="625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>
          <a:extLst>
            <a:ext uri="{FF2B5EF4-FFF2-40B4-BE49-F238E27FC236}">
              <a16:creationId xmlns=""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8003" y="8725519"/>
          <a:ext cx="845583" cy="625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>
          <a:extLst>
            <a:ext uri="{FF2B5EF4-FFF2-40B4-BE49-F238E27FC236}">
              <a16:creationId xmlns=""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6395" y="6432095"/>
          <a:ext cx="845583" cy="6337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>
          <a:extLst>
            <a:ext uri="{FF2B5EF4-FFF2-40B4-BE49-F238E27FC236}">
              <a16:creationId xmlns=""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45968" y="5623832"/>
          <a:ext cx="868569" cy="6370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>
          <a:extLst>
            <a:ext uri="{FF2B5EF4-FFF2-40B4-BE49-F238E27FC236}">
              <a16:creationId xmlns=""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98232" y="7179129"/>
          <a:ext cx="862001" cy="67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6293" y="8014729"/>
          <a:ext cx="1019534" cy="606334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>
          <a:extLst>
            <a:ext uri="{FF2B5EF4-FFF2-40B4-BE49-F238E27FC236}">
              <a16:creationId xmlns=""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91727" y="9480710"/>
          <a:ext cx="741984" cy="5777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>
          <a:extLst>
            <a:ext uri="{FF2B5EF4-FFF2-40B4-BE49-F238E27FC236}">
              <a16:creationId xmlns=""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962037" y="8828319"/>
          <a:ext cx="696881" cy="4468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>
          <a:extLst>
            <a:ext uri="{FF2B5EF4-FFF2-40B4-BE49-F238E27FC236}">
              <a16:creationId xmlns=""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81552" y="10625100"/>
          <a:ext cx="750712" cy="4946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>
          <a:extLst>
            <a:ext uri="{FF2B5EF4-FFF2-40B4-BE49-F238E27FC236}">
              <a16:creationId xmlns=""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4370" y="5759903"/>
          <a:ext cx="741985" cy="5281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>
          <a:extLst>
            <a:ext uri="{FF2B5EF4-FFF2-40B4-BE49-F238E27FC236}">
              <a16:creationId xmlns=""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288"/>
        <a:stretch/>
      </xdr:blipFill>
      <xdr:spPr bwMode="auto">
        <a:xfrm>
          <a:off x="10978118" y="6450053"/>
          <a:ext cx="741984" cy="5386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>
          <a:extLst>
            <a:ext uri="{FF2B5EF4-FFF2-40B4-BE49-F238E27FC236}">
              <a16:creationId xmlns=""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677"/>
        <a:stretch/>
      </xdr:blipFill>
      <xdr:spPr bwMode="auto">
        <a:xfrm>
          <a:off x="11016961" y="7269918"/>
          <a:ext cx="713829" cy="50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2220" y="8000523"/>
          <a:ext cx="742399" cy="539549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rcRect l="5995" t="15354" r="4807" b="52682"/>
        <a:stretch/>
      </xdr:blipFill>
      <xdr:spPr>
        <a:xfrm>
          <a:off x="2438399" y="5637440"/>
          <a:ext cx="1297686" cy="530678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458" y="6417127"/>
          <a:ext cx="1239967" cy="609043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41" y="10525990"/>
          <a:ext cx="1307174" cy="634587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0930" b="49380"/>
        <a:stretch/>
      </xdr:blipFill>
      <xdr:spPr>
        <a:xfrm>
          <a:off x="6650799" y="9445584"/>
          <a:ext cx="1172090" cy="555994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3416" y="8030935"/>
          <a:ext cx="1306164" cy="559653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>
          <a:extLst>
            <a:ext uri="{FF2B5EF4-FFF2-40B4-BE49-F238E27FC236}">
              <a16:creationId xmlns=""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20610" y="2133049"/>
          <a:ext cx="607266" cy="49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829" y="2910784"/>
          <a:ext cx="716882" cy="484741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DA913A47-EB97-4FF0-9642-6FBD4114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3575490" y="3566511"/>
          <a:ext cx="709972" cy="501316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>
          <a:extLst>
            <a:ext uri="{FF2B5EF4-FFF2-40B4-BE49-F238E27FC236}">
              <a16:creationId xmlns=""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87212" y="1333500"/>
          <a:ext cx="641917" cy="5140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955" y="6430735"/>
          <a:ext cx="1208288" cy="524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620">
          <a:off x="3876273" y="10561237"/>
          <a:ext cx="1224670" cy="549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>
          <a:extLst>
            <a:ext uri="{FF2B5EF4-FFF2-40B4-BE49-F238E27FC236}">
              <a16:creationId xmlns=""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6532" y="7171305"/>
          <a:ext cx="1364118" cy="676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775" y="7992153"/>
          <a:ext cx="1299481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5899" y="6413728"/>
          <a:ext cx="1239873" cy="56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72117</xdr:colOff>
      <xdr:row>23</xdr:row>
      <xdr:rowOff>136071</xdr:rowOff>
    </xdr:from>
    <xdr:to>
      <xdr:col>5</xdr:col>
      <xdr:colOff>1143000</xdr:colOff>
      <xdr:row>23</xdr:row>
      <xdr:rowOff>629740</xdr:rowOff>
    </xdr:to>
    <xdr:pic>
      <xdr:nvPicPr>
        <xdr:cNvPr id="56" name="Picture 17" descr="MH-06-SG-GP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2767" y="10575471"/>
          <a:ext cx="1070883" cy="493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>
          <a:extLst>
            <a:ext uri="{FF2B5EF4-FFF2-40B4-BE49-F238E27FC236}">
              <a16:creationId xmlns=""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3" y="7227434"/>
          <a:ext cx="1299844" cy="608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268685" y="8041142"/>
          <a:ext cx="1238250" cy="535042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25834" y="8728983"/>
          <a:ext cx="1229744" cy="54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225" y="7157695"/>
          <a:ext cx="1271743" cy="556194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0115" y="5679960"/>
          <a:ext cx="1271741" cy="556193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783" y="10534649"/>
          <a:ext cx="1119188" cy="517211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>
          <a:extLst>
            <a:ext uri="{FF2B5EF4-FFF2-40B4-BE49-F238E27FC236}">
              <a16:creationId xmlns=""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66500" y="6385163"/>
          <a:ext cx="720369" cy="605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>
          <a:extLst>
            <a:ext uri="{FF2B5EF4-FFF2-40B4-BE49-F238E27FC236}">
              <a16:creationId xmlns=""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28740" y="5686425"/>
          <a:ext cx="798482" cy="6393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>
          <a:extLst>
            <a:ext uri="{FF2B5EF4-FFF2-40B4-BE49-F238E27FC236}">
              <a16:creationId xmlns=""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12269" y="7169604"/>
          <a:ext cx="755379" cy="61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2345" y="7947339"/>
          <a:ext cx="891731" cy="60297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>
          <a:extLst>
            <a:ext uri="{FF2B5EF4-FFF2-40B4-BE49-F238E27FC236}">
              <a16:creationId xmlns=""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92024" y="10521042"/>
          <a:ext cx="843001" cy="6531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97785" y="2541767"/>
          <a:ext cx="993323" cy="40800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484178" y="3278192"/>
          <a:ext cx="1061357" cy="449901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93035" y="993321"/>
          <a:ext cx="956430" cy="39570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 bwMode="auto">
        <a:xfrm>
          <a:off x="15859125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0" y="1163554"/>
          <a:ext cx="636145" cy="437121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036" y="5864679"/>
          <a:ext cx="721178" cy="495551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1310" y="1891393"/>
          <a:ext cx="709083" cy="490904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6835" y="2626179"/>
          <a:ext cx="751881" cy="611530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9213" y="3332721"/>
          <a:ext cx="807607" cy="615247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8" y="9529940"/>
          <a:ext cx="870211" cy="617413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3214" y="10525638"/>
          <a:ext cx="829401" cy="65048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035" y="7347857"/>
          <a:ext cx="789215" cy="54638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036" y="8041821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036" y="6545036"/>
          <a:ext cx="826169" cy="560671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9275" y="9525000"/>
          <a:ext cx="850762" cy="580139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1172937"/>
          <a:ext cx="979713" cy="39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1679" y="3474650"/>
          <a:ext cx="979954" cy="38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6" y="2734485"/>
          <a:ext cx="979715" cy="38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5918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>
          <a:extLst>
            <a:ext uri="{FF2B5EF4-FFF2-40B4-BE49-F238E27FC236}">
              <a16:creationId xmlns="" xmlns:a16="http://schemas.microsoft.com/office/drawing/2014/main" id="{00000000-0008-0000-3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933450"/>
          <a:ext cx="797967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5918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>
          <a:extLst>
            <a:ext uri="{FF2B5EF4-FFF2-40B4-BE49-F238E27FC236}">
              <a16:creationId xmlns=""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5918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>
          <a:extLst>
            <a:ext uri="{FF2B5EF4-FFF2-40B4-BE49-F238E27FC236}">
              <a16:creationId xmlns="" xmlns:a16="http://schemas.microsoft.com/office/drawing/2014/main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5918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6387" y="938118"/>
          <a:ext cx="809625" cy="1129118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953" y="954880"/>
          <a:ext cx="1163594" cy="105995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230" y="939073"/>
          <a:ext cx="843214" cy="112309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985314"/>
          <a:ext cx="1148358" cy="1005409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>
          <a:extLst>
            <a:ext uri="{FF2B5EF4-FFF2-40B4-BE49-F238E27FC236}">
              <a16:creationId xmlns="" xmlns:a16="http://schemas.microsoft.com/office/drawing/2014/main" id="{00000000-0008-0000-3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6" y="995706"/>
          <a:ext cx="1066799" cy="993893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7816" y="6427971"/>
          <a:ext cx="714374" cy="726281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481" y="4572092"/>
          <a:ext cx="547687" cy="552213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6" y="7015867"/>
          <a:ext cx="678655" cy="673046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732" y="6227873"/>
          <a:ext cx="750092" cy="73460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986" y="6989733"/>
          <a:ext cx="783881" cy="739268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915" y="4540190"/>
          <a:ext cx="782395" cy="700895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855" y="7071214"/>
          <a:ext cx="655967" cy="629517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899" y="8704232"/>
          <a:ext cx="703090" cy="703090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970" y="6225481"/>
          <a:ext cx="745825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40111" y="3733039"/>
          <a:ext cx="736839" cy="730799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870" y="7942233"/>
          <a:ext cx="709881" cy="692424"/>
        </a:xfrm>
        <a:prstGeom prst="rect">
          <a:avLst/>
        </a:prstGeom>
      </xdr:spPr>
    </xdr:pic>
    <xdr:clientData/>
  </xdr:twoCellAnchor>
  <xdr:twoCellAnchor editAs="oneCell">
    <xdr:from>
      <xdr:col>5</xdr:col>
      <xdr:colOff>233633</xdr:colOff>
      <xdr:row>12</xdr:row>
      <xdr:rowOff>26958</xdr:rowOff>
    </xdr:from>
    <xdr:to>
      <xdr:col>5</xdr:col>
      <xdr:colOff>919917</xdr:colOff>
      <xdr:row>12</xdr:row>
      <xdr:rowOff>718868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58083" y="4513233"/>
          <a:ext cx="686284" cy="69191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93" y="8733906"/>
          <a:ext cx="745825" cy="590052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92" y="4576077"/>
          <a:ext cx="862203" cy="656024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20079" y="8041077"/>
          <a:ext cx="781769" cy="61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91" y="5259325"/>
          <a:ext cx="781769" cy="740982"/>
        </a:xfrm>
        <a:prstGeom prst="rect">
          <a:avLst/>
        </a:prstGeom>
      </xdr:spPr>
    </xdr:pic>
    <xdr:clientData/>
  </xdr:twoCellAnchor>
  <xdr:twoCellAnchor editAs="oneCell">
    <xdr:from>
      <xdr:col>7</xdr:col>
      <xdr:colOff>542744</xdr:colOff>
      <xdr:row>12</xdr:row>
      <xdr:rowOff>71886</xdr:rowOff>
    </xdr:from>
    <xdr:to>
      <xdr:col>7</xdr:col>
      <xdr:colOff>1011929</xdr:colOff>
      <xdr:row>12</xdr:row>
      <xdr:rowOff>718867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462101" y="4385350"/>
          <a:ext cx="469185" cy="646981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506725" y="8740175"/>
          <a:ext cx="539150" cy="694725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6630" y="5329147"/>
          <a:ext cx="499291" cy="629541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87644" y="8693992"/>
          <a:ext cx="584081" cy="689797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50544" y="6266475"/>
          <a:ext cx="548137" cy="634082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705616" y="9484202"/>
          <a:ext cx="588116" cy="6943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91950" y="145161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91950" y="14516100"/>
          <a:ext cx="1627661" cy="5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>
          <a:extLst>
            <a:ext uri="{FF2B5EF4-FFF2-40B4-BE49-F238E27FC236}">
              <a16:creationId xmlns:a16="http://schemas.microsoft.com/office/drawing/2014/main" xmlns="" id="{00000000-0008-0000-3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91950" y="14516100"/>
          <a:ext cx="1627661" cy="525"/>
        </a:xfrm>
        <a:prstGeom prst="rect">
          <a:avLst/>
        </a:prstGeom>
      </xdr:spPr>
    </xdr:pic>
    <xdr:clientData/>
  </xdr:twoCellAnchor>
  <xdr:oneCellAnchor>
    <xdr:from>
      <xdr:col>3</xdr:col>
      <xdr:colOff>295276</xdr:colOff>
      <xdr:row>4</xdr:row>
      <xdr:rowOff>161368</xdr:rowOff>
    </xdr:from>
    <xdr:ext cx="723899" cy="925737"/>
    <xdr:pic>
      <xdr:nvPicPr>
        <xdr:cNvPr id="5" name="Рисунок 4" descr="HH3.png">
          <a:extLst>
            <a:ext uri="{FF2B5EF4-FFF2-40B4-BE49-F238E27FC236}">
              <a16:creationId xmlns:a16="http://schemas.microsoft.com/office/drawing/2014/main" xmlns="" id="{00000000-0008-0000-3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57476" y="1380568"/>
          <a:ext cx="723899" cy="925737"/>
        </a:xfrm>
        <a:prstGeom prst="rect">
          <a:avLst/>
        </a:prstGeom>
      </xdr:spPr>
    </xdr:pic>
    <xdr:clientData/>
  </xdr:oneCellAnchor>
  <xdr:oneCellAnchor>
    <xdr:from>
      <xdr:col>6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>
          <a:extLst>
            <a:ext uri="{FF2B5EF4-FFF2-40B4-BE49-F238E27FC236}">
              <a16:creationId xmlns:a16="http://schemas.microsoft.com/office/drawing/2014/main" xmlns="" id="{00000000-0008-0000-3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81676" y="1276293"/>
          <a:ext cx="781049" cy="1056207"/>
        </a:xfrm>
        <a:prstGeom prst="rect">
          <a:avLst/>
        </a:prstGeom>
      </xdr:spPr>
    </xdr:pic>
    <xdr:clientData/>
  </xdr:oneCellAnchor>
  <xdr:oneCellAnchor>
    <xdr:from>
      <xdr:col>4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1306238"/>
          <a:ext cx="704849" cy="901406"/>
        </a:xfrm>
        <a:prstGeom prst="rect">
          <a:avLst/>
        </a:prstGeom>
      </xdr:spPr>
    </xdr:pic>
    <xdr:clientData/>
  </xdr:oneCellAnchor>
  <xdr:twoCellAnchor editAs="oneCell">
    <xdr:from>
      <xdr:col>3</xdr:col>
      <xdr:colOff>142875</xdr:colOff>
      <xdr:row>20</xdr:row>
      <xdr:rowOff>66675</xdr:rowOff>
    </xdr:from>
    <xdr:to>
      <xdr:col>3</xdr:col>
      <xdr:colOff>1085850</xdr:colOff>
      <xdr:row>20</xdr:row>
      <xdr:rowOff>742831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t="15389" b="-1"/>
        <a:stretch/>
      </xdr:blipFill>
      <xdr:spPr>
        <a:xfrm>
          <a:off x="2505075" y="7962900"/>
          <a:ext cx="942975" cy="67615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9525</xdr:rowOff>
    </xdr:from>
    <xdr:to>
      <xdr:col>3</xdr:col>
      <xdr:colOff>1209536</xdr:colOff>
      <xdr:row>12</xdr:row>
      <xdr:rowOff>733335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57450" y="4095750"/>
          <a:ext cx="1114286" cy="7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9525</xdr:rowOff>
    </xdr:from>
    <xdr:to>
      <xdr:col>3</xdr:col>
      <xdr:colOff>1190489</xdr:colOff>
      <xdr:row>22</xdr:row>
      <xdr:rowOff>752382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6975" y="8858250"/>
          <a:ext cx="1085714" cy="7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261937</xdr:colOff>
      <xdr:row>14</xdr:row>
      <xdr:rowOff>28574</xdr:rowOff>
    </xdr:from>
    <xdr:to>
      <xdr:col>3</xdr:col>
      <xdr:colOff>1257163</xdr:colOff>
      <xdr:row>14</xdr:row>
      <xdr:rowOff>669061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17710" b="5196"/>
        <a:stretch/>
      </xdr:blipFill>
      <xdr:spPr>
        <a:xfrm>
          <a:off x="2619375" y="5255418"/>
          <a:ext cx="995226" cy="640487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24</xdr:row>
      <xdr:rowOff>30136</xdr:rowOff>
    </xdr:from>
    <xdr:to>
      <xdr:col>3</xdr:col>
      <xdr:colOff>1209675</xdr:colOff>
      <xdr:row>24</xdr:row>
      <xdr:rowOff>752380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33650" y="9831361"/>
          <a:ext cx="1038225" cy="72224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18</xdr:row>
      <xdr:rowOff>28575</xdr:rowOff>
    </xdr:from>
    <xdr:to>
      <xdr:col>3</xdr:col>
      <xdr:colOff>1238111</xdr:colOff>
      <xdr:row>18</xdr:row>
      <xdr:rowOff>742861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86025" y="6972300"/>
          <a:ext cx="1114286" cy="7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16</xdr:row>
      <xdr:rowOff>9525</xdr:rowOff>
    </xdr:from>
    <xdr:to>
      <xdr:col>3</xdr:col>
      <xdr:colOff>1180967</xdr:colOff>
      <xdr:row>16</xdr:row>
      <xdr:rowOff>723811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00" y="6000750"/>
          <a:ext cx="1066667" cy="7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336466</xdr:colOff>
      <xdr:row>14</xdr:row>
      <xdr:rowOff>187411</xdr:rowOff>
    </xdr:from>
    <xdr:to>
      <xdr:col>5</xdr:col>
      <xdr:colOff>278685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4149440">
          <a:off x="4295777" y="5076825"/>
          <a:ext cx="424647" cy="723269"/>
        </a:xfrm>
        <a:prstGeom prst="rect">
          <a:avLst/>
        </a:prstGeom>
      </xdr:spPr>
    </xdr:pic>
    <xdr:clientData/>
  </xdr:twoCellAnchor>
  <xdr:twoCellAnchor editAs="oneCell">
    <xdr:from>
      <xdr:col>4</xdr:col>
      <xdr:colOff>341118</xdr:colOff>
      <xdr:row>16</xdr:row>
      <xdr:rowOff>153682</xdr:rowOff>
    </xdr:from>
    <xdr:to>
      <xdr:col>5</xdr:col>
      <xdr:colOff>285242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110085">
          <a:off x="4292124" y="6003901"/>
          <a:ext cx="443162" cy="725174"/>
        </a:xfrm>
        <a:prstGeom prst="rect">
          <a:avLst/>
        </a:prstGeom>
      </xdr:spPr>
    </xdr:pic>
    <xdr:clientData/>
  </xdr:twoCellAnchor>
  <xdr:twoCellAnchor editAs="oneCell">
    <xdr:from>
      <xdr:col>4</xdr:col>
      <xdr:colOff>327030</xdr:colOff>
      <xdr:row>20</xdr:row>
      <xdr:rowOff>143286</xdr:rowOff>
    </xdr:from>
    <xdr:to>
      <xdr:col>5</xdr:col>
      <xdr:colOff>307243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4022824">
          <a:off x="4293721" y="7689939"/>
          <a:ext cx="452643" cy="766026"/>
        </a:xfrm>
        <a:prstGeom prst="rect">
          <a:avLst/>
        </a:prstGeom>
      </xdr:spPr>
    </xdr:pic>
    <xdr:clientData/>
  </xdr:twoCellAnchor>
  <xdr:twoCellAnchor editAs="oneCell">
    <xdr:from>
      <xdr:col>4</xdr:col>
      <xdr:colOff>338965</xdr:colOff>
      <xdr:row>18</xdr:row>
      <xdr:rowOff>115808</xdr:rowOff>
    </xdr:from>
    <xdr:to>
      <xdr:col>5</xdr:col>
      <xdr:colOff>292322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56524">
          <a:off x="4293101" y="6915397"/>
          <a:ext cx="446135" cy="734407"/>
        </a:xfrm>
        <a:prstGeom prst="rect">
          <a:avLst/>
        </a:prstGeom>
      </xdr:spPr>
    </xdr:pic>
    <xdr:clientData/>
  </xdr:twoCellAnchor>
  <xdr:twoCellAnchor editAs="oneCell">
    <xdr:from>
      <xdr:col>4</xdr:col>
      <xdr:colOff>356497</xdr:colOff>
      <xdr:row>24</xdr:row>
      <xdr:rowOff>185000</xdr:rowOff>
    </xdr:from>
    <xdr:to>
      <xdr:col>5</xdr:col>
      <xdr:colOff>346775</xdr:colOff>
      <xdr:row>24</xdr:row>
      <xdr:rowOff>619749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3999862">
          <a:off x="4334786" y="9817936"/>
          <a:ext cx="434749" cy="771328"/>
        </a:xfrm>
        <a:prstGeom prst="rect">
          <a:avLst/>
        </a:prstGeom>
      </xdr:spPr>
    </xdr:pic>
    <xdr:clientData/>
  </xdr:twoCellAnchor>
  <xdr:twoCellAnchor editAs="oneCell">
    <xdr:from>
      <xdr:col>4</xdr:col>
      <xdr:colOff>396769</xdr:colOff>
      <xdr:row>22</xdr:row>
      <xdr:rowOff>182816</xdr:rowOff>
    </xdr:from>
    <xdr:to>
      <xdr:col>5</xdr:col>
      <xdr:colOff>346550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4034871">
          <a:off x="4352935" y="8885375"/>
          <a:ext cx="438499" cy="730831"/>
        </a:xfrm>
        <a:prstGeom prst="rect">
          <a:avLst/>
        </a:prstGeom>
      </xdr:spPr>
    </xdr:pic>
    <xdr:clientData/>
  </xdr:twoCellAnchor>
  <xdr:twoCellAnchor editAs="oneCell">
    <xdr:from>
      <xdr:col>6</xdr:col>
      <xdr:colOff>202063</xdr:colOff>
      <xdr:row>14</xdr:row>
      <xdr:rowOff>176819</xdr:rowOff>
    </xdr:from>
    <xdr:to>
      <xdr:col>6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4126609">
          <a:off x="5900357" y="4889350"/>
          <a:ext cx="346952" cy="999340"/>
        </a:xfrm>
        <a:prstGeom prst="rect">
          <a:avLst/>
        </a:prstGeom>
      </xdr:spPr>
    </xdr:pic>
    <xdr:clientData/>
  </xdr:twoCellAnchor>
  <xdr:twoCellAnchor editAs="oneCell">
    <xdr:from>
      <xdr:col>6</xdr:col>
      <xdr:colOff>165860</xdr:colOff>
      <xdr:row>18</xdr:row>
      <xdr:rowOff>193353</xdr:rowOff>
    </xdr:from>
    <xdr:to>
      <xdr:col>6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4066594">
          <a:off x="5886990" y="6788048"/>
          <a:ext cx="395288" cy="1093348"/>
        </a:xfrm>
        <a:prstGeom prst="rect">
          <a:avLst/>
        </a:prstGeom>
      </xdr:spPr>
    </xdr:pic>
    <xdr:clientData/>
  </xdr:twoCellAnchor>
  <xdr:twoCellAnchor editAs="oneCell">
    <xdr:from>
      <xdr:col>6</xdr:col>
      <xdr:colOff>156978</xdr:colOff>
      <xdr:row>24</xdr:row>
      <xdr:rowOff>164713</xdr:rowOff>
    </xdr:from>
    <xdr:to>
      <xdr:col>6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3960296">
          <a:off x="5845172" y="9649844"/>
          <a:ext cx="415914" cy="1048102"/>
        </a:xfrm>
        <a:prstGeom prst="rect">
          <a:avLst/>
        </a:prstGeom>
      </xdr:spPr>
    </xdr:pic>
    <xdr:clientData/>
  </xdr:twoCellAnchor>
  <xdr:twoCellAnchor editAs="oneCell">
    <xdr:from>
      <xdr:col>6</xdr:col>
      <xdr:colOff>106424</xdr:colOff>
      <xdr:row>16</xdr:row>
      <xdr:rowOff>183460</xdr:rowOff>
    </xdr:from>
    <xdr:to>
      <xdr:col>6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4075344">
          <a:off x="5782266" y="5870943"/>
          <a:ext cx="387632" cy="995115"/>
        </a:xfrm>
        <a:prstGeom prst="rect">
          <a:avLst/>
        </a:prstGeom>
      </xdr:spPr>
    </xdr:pic>
    <xdr:clientData/>
  </xdr:twoCellAnchor>
  <xdr:twoCellAnchor editAs="oneCell">
    <xdr:from>
      <xdr:col>6</xdr:col>
      <xdr:colOff>175243</xdr:colOff>
      <xdr:row>20</xdr:row>
      <xdr:rowOff>194723</xdr:rowOff>
    </xdr:from>
    <xdr:to>
      <xdr:col>6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3984444">
          <a:off x="5911043" y="7727248"/>
          <a:ext cx="390150" cy="1117549"/>
        </a:xfrm>
        <a:prstGeom prst="rect">
          <a:avLst/>
        </a:prstGeom>
      </xdr:spPr>
    </xdr:pic>
    <xdr:clientData/>
  </xdr:twoCellAnchor>
  <xdr:twoCellAnchor editAs="oneCell">
    <xdr:from>
      <xdr:col>6</xdr:col>
      <xdr:colOff>175968</xdr:colOff>
      <xdr:row>22</xdr:row>
      <xdr:rowOff>190131</xdr:rowOff>
    </xdr:from>
    <xdr:to>
      <xdr:col>6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4021122">
          <a:off x="5893872" y="8693052"/>
          <a:ext cx="355066" cy="1046673"/>
        </a:xfrm>
        <a:prstGeom prst="rect">
          <a:avLst/>
        </a:prstGeom>
      </xdr:spPr>
    </xdr:pic>
    <xdr:clientData/>
  </xdr:twoCellAnchor>
  <xdr:twoCellAnchor editAs="oneCell">
    <xdr:from>
      <xdr:col>4</xdr:col>
      <xdr:colOff>327030</xdr:colOff>
      <xdr:row>16</xdr:row>
      <xdr:rowOff>107568</xdr:rowOff>
    </xdr:from>
    <xdr:to>
      <xdr:col>5</xdr:col>
      <xdr:colOff>307243</xdr:colOff>
      <xdr:row>16</xdr:row>
      <xdr:rowOff>560211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4022824">
          <a:off x="4291340" y="5944483"/>
          <a:ext cx="452643" cy="761263"/>
        </a:xfrm>
        <a:prstGeom prst="rect">
          <a:avLst/>
        </a:prstGeom>
      </xdr:spPr>
    </xdr:pic>
    <xdr:clientData/>
  </xdr:twoCellAnchor>
  <xdr:twoCellAnchor editAs="oneCell">
    <xdr:from>
      <xdr:col>4</xdr:col>
      <xdr:colOff>356497</xdr:colOff>
      <xdr:row>22</xdr:row>
      <xdr:rowOff>185000</xdr:rowOff>
    </xdr:from>
    <xdr:to>
      <xdr:col>5</xdr:col>
      <xdr:colOff>346775</xdr:colOff>
      <xdr:row>22</xdr:row>
      <xdr:rowOff>619749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3999862">
          <a:off x="4334786" y="8865436"/>
          <a:ext cx="434749" cy="77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J22"/>
  <sheetViews>
    <sheetView view="pageBreakPreview" topLeftCell="A3" zoomScale="80" zoomScaleNormal="100" zoomScaleSheetLayoutView="80" workbookViewId="0">
      <selection activeCell="H34" sqref="H34"/>
    </sheetView>
  </sheetViews>
  <sheetFormatPr defaultColWidth="9.140625" defaultRowHeight="15" outlineLevelRow="1" outlineLevelCol="1"/>
  <cols>
    <col min="1" max="1" width="13.5703125" style="176" customWidth="1"/>
    <col min="2" max="2" width="21" style="176" customWidth="1"/>
    <col min="3" max="3" width="8.140625" style="201" hidden="1" customWidth="1" outlineLevel="1"/>
    <col min="4" max="4" width="13.5703125" style="201" hidden="1" customWidth="1" outlineLevel="1"/>
    <col min="5" max="5" width="18" style="173" customWidth="1" collapsed="1"/>
    <col min="6" max="6" width="13.85546875" style="200" hidden="1" customWidth="1" outlineLevel="1"/>
    <col min="7" max="7" width="22.140625" style="175" customWidth="1" collapsed="1"/>
    <col min="8" max="8" width="2.5703125" style="175" customWidth="1"/>
    <col min="9" max="9" width="16.28515625" style="175" customWidth="1"/>
    <col min="10" max="16384" width="9.140625" style="175"/>
  </cols>
  <sheetData>
    <row r="1" spans="1:10" ht="39" hidden="1" customHeight="1" outlineLevel="1">
      <c r="B1" s="183"/>
    </row>
    <row r="2" spans="1:10" ht="186" hidden="1" customHeight="1" outlineLevel="1">
      <c r="B2" s="1060" t="s">
        <v>558</v>
      </c>
      <c r="C2" s="1060"/>
      <c r="D2" s="1060"/>
      <c r="E2" s="1060"/>
      <c r="F2" s="1060"/>
      <c r="G2" s="1060"/>
    </row>
    <row r="3" spans="1:10" ht="15.75" collapsed="1" thickBot="1">
      <c r="A3" s="172"/>
      <c r="F3" s="203"/>
      <c r="G3" s="174"/>
      <c r="I3" s="176" t="s">
        <v>25</v>
      </c>
    </row>
    <row r="4" spans="1:10" ht="15.75" thickBot="1">
      <c r="A4" s="172" t="s">
        <v>186</v>
      </c>
      <c r="B4" s="185">
        <v>1</v>
      </c>
      <c r="I4" s="176" t="s">
        <v>25</v>
      </c>
    </row>
    <row r="5" spans="1:10">
      <c r="B5" s="176" t="s">
        <v>187</v>
      </c>
    </row>
    <row r="6" spans="1:10">
      <c r="I6" s="179" t="s">
        <v>397</v>
      </c>
    </row>
    <row r="7" spans="1:10">
      <c r="I7" s="436">
        <v>0.34</v>
      </c>
      <c r="J7" s="175" t="s">
        <v>559</v>
      </c>
    </row>
    <row r="8" spans="1:10" ht="45">
      <c r="A8" s="171" t="s">
        <v>184</v>
      </c>
      <c r="B8" s="177"/>
      <c r="C8" s="202"/>
      <c r="D8" s="202"/>
      <c r="E8" s="178" t="s">
        <v>185</v>
      </c>
      <c r="F8" s="204"/>
      <c r="G8" s="190" t="s">
        <v>190</v>
      </c>
      <c r="I8" s="437"/>
      <c r="J8" s="438"/>
    </row>
    <row r="9" spans="1:10" s="179" customFormat="1" ht="21" customHeight="1" collapsed="1">
      <c r="A9" s="1061" t="s">
        <v>24</v>
      </c>
      <c r="B9" s="1062"/>
      <c r="C9" s="1062"/>
      <c r="D9" s="1062"/>
      <c r="E9" s="1062"/>
      <c r="F9" s="1062"/>
      <c r="G9" s="1063"/>
    </row>
    <row r="10" spans="1:10">
      <c r="A10" s="676">
        <v>1.5</v>
      </c>
      <c r="B10" s="677" t="s">
        <v>560</v>
      </c>
      <c r="C10" s="678">
        <f>1-E10</f>
        <v>0</v>
      </c>
      <c r="D10" s="678">
        <f>IF(C10&lt;=0,C12,C10)</f>
        <v>1</v>
      </c>
      <c r="E10" s="679">
        <v>1</v>
      </c>
      <c r="F10" s="678">
        <f>G10</f>
        <v>1</v>
      </c>
      <c r="G10" s="679">
        <v>1</v>
      </c>
    </row>
    <row r="11" spans="1:10" ht="51" hidden="1">
      <c r="A11" s="648"/>
      <c r="B11" s="649" t="s">
        <v>396</v>
      </c>
      <c r="C11" s="650">
        <f>1-E11</f>
        <v>0</v>
      </c>
      <c r="D11" s="650">
        <f>IF(C11&lt;=0,C12,C11)</f>
        <v>1</v>
      </c>
      <c r="E11" s="651">
        <f>E10</f>
        <v>1</v>
      </c>
      <c r="F11" s="650">
        <f>G11</f>
        <v>1</v>
      </c>
      <c r="G11" s="651">
        <f>G10</f>
        <v>1</v>
      </c>
    </row>
    <row r="12" spans="1:10" s="180" customFormat="1">
      <c r="A12" s="181"/>
      <c r="B12" s="181"/>
      <c r="C12" s="201">
        <v>1</v>
      </c>
      <c r="D12" s="201"/>
      <c r="E12" s="182"/>
      <c r="F12" s="201"/>
      <c r="G12" s="182"/>
      <c r="I12" s="175"/>
    </row>
    <row r="14" spans="1:10" hidden="1">
      <c r="A14" s="176" t="s">
        <v>363</v>
      </c>
    </row>
    <row r="15" spans="1:10" ht="21" hidden="1">
      <c r="A15" s="370" t="s">
        <v>376</v>
      </c>
      <c r="B15" s="371"/>
      <c r="C15" s="378"/>
    </row>
    <row r="16" spans="1:10" ht="21" hidden="1">
      <c r="A16" s="370" t="s">
        <v>239</v>
      </c>
      <c r="B16" s="371"/>
      <c r="C16" s="378"/>
    </row>
    <row r="17" spans="1:5" ht="21" hidden="1">
      <c r="A17" s="370" t="s">
        <v>165</v>
      </c>
      <c r="B17" s="371"/>
      <c r="C17" s="378"/>
    </row>
    <row r="18" spans="1:5" ht="21" hidden="1">
      <c r="A18" s="370" t="s">
        <v>23</v>
      </c>
      <c r="B18" s="371"/>
      <c r="C18" s="378"/>
    </row>
    <row r="19" spans="1:5" ht="21" hidden="1">
      <c r="A19" s="370" t="s">
        <v>360</v>
      </c>
      <c r="B19" s="371"/>
      <c r="C19" s="378"/>
    </row>
    <row r="20" spans="1:5" ht="21" hidden="1">
      <c r="A20" s="370" t="s">
        <v>361</v>
      </c>
      <c r="B20" s="371"/>
      <c r="C20" s="378"/>
      <c r="E20" s="173" t="s">
        <v>364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V25"/>
  <sheetViews>
    <sheetView view="pageBreakPreview" zoomScale="70" zoomScaleNormal="55" zoomScaleSheetLayoutView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O10" sqref="O10"/>
    </sheetView>
  </sheetViews>
  <sheetFormatPr defaultColWidth="27.28515625" defaultRowHeight="15"/>
  <cols>
    <col min="1" max="1" width="2.7109375" style="18" customWidth="1"/>
    <col min="2" max="2" width="5.140625" style="18" customWidth="1"/>
    <col min="3" max="3" width="28.7109375" style="18" customWidth="1"/>
    <col min="4" max="12" width="20.7109375" style="18" customWidth="1"/>
    <col min="13" max="13" width="18.85546875" style="18" customWidth="1"/>
    <col min="14" max="15" width="16.7109375" style="18" customWidth="1"/>
    <col min="16" max="16" width="27.28515625" style="18"/>
    <col min="17" max="17" width="25.5703125" style="18" customWidth="1"/>
    <col min="18" max="18" width="11.5703125" style="18" customWidth="1"/>
    <col min="19" max="19" width="8.5703125" style="18" bestFit="1" customWidth="1"/>
    <col min="20" max="21" width="10.85546875" style="18" bestFit="1" customWidth="1"/>
    <col min="22" max="16384" width="27.28515625" style="18"/>
  </cols>
  <sheetData>
    <row r="1" spans="2:22" s="53" customFormat="1">
      <c r="B1" s="387" t="s">
        <v>113</v>
      </c>
    </row>
    <row r="2" spans="2:22" s="155" customFormat="1" ht="27.75" customHeight="1">
      <c r="B2" s="1202" t="s">
        <v>401</v>
      </c>
      <c r="C2" s="1202"/>
      <c r="D2" s="1203" t="s">
        <v>395</v>
      </c>
      <c r="E2" s="1206"/>
      <c r="F2" s="1239" t="s">
        <v>333</v>
      </c>
      <c r="G2" s="1218"/>
      <c r="H2" s="1218" t="s">
        <v>395</v>
      </c>
      <c r="I2" s="1219"/>
      <c r="J2" s="1219"/>
      <c r="K2" s="1205"/>
      <c r="L2" s="1218" t="s">
        <v>462</v>
      </c>
      <c r="M2" s="1238"/>
      <c r="N2" s="902" t="s">
        <v>442</v>
      </c>
      <c r="O2" s="903" t="s">
        <v>609</v>
      </c>
    </row>
    <row r="3" spans="2:22" s="155" customFormat="1">
      <c r="B3" s="1202"/>
      <c r="C3" s="1202"/>
      <c r="D3" s="449" t="s">
        <v>443</v>
      </c>
      <c r="E3" s="449" t="s">
        <v>444</v>
      </c>
      <c r="F3" s="706" t="s">
        <v>338</v>
      </c>
      <c r="G3" s="872" t="s">
        <v>445</v>
      </c>
      <c r="H3" s="475" t="s">
        <v>446</v>
      </c>
      <c r="I3" s="475" t="s">
        <v>568</v>
      </c>
      <c r="J3" s="449" t="s">
        <v>447</v>
      </c>
      <c r="K3" s="706" t="s">
        <v>663</v>
      </c>
      <c r="L3" s="851" t="s">
        <v>342</v>
      </c>
      <c r="M3" s="872" t="s">
        <v>448</v>
      </c>
      <c r="N3" s="900" t="s">
        <v>607</v>
      </c>
      <c r="O3" s="900" t="s">
        <v>608</v>
      </c>
    </row>
    <row r="4" spans="2:22" s="93" customFormat="1" ht="11.25" customHeight="1">
      <c r="B4" s="1199" t="s">
        <v>14</v>
      </c>
      <c r="C4" s="1200"/>
      <c r="D4" s="419" t="s">
        <v>18</v>
      </c>
      <c r="E4" s="419" t="s">
        <v>18</v>
      </c>
      <c r="F4" s="419" t="s">
        <v>18</v>
      </c>
      <c r="G4" s="468" t="s">
        <v>18</v>
      </c>
      <c r="H4" s="465" t="s">
        <v>18</v>
      </c>
      <c r="I4" s="700" t="s">
        <v>18</v>
      </c>
      <c r="J4" s="419" t="s">
        <v>18</v>
      </c>
      <c r="K4" s="419" t="s">
        <v>18</v>
      </c>
      <c r="L4" s="419" t="s">
        <v>18</v>
      </c>
      <c r="M4" s="468" t="s">
        <v>18</v>
      </c>
      <c r="N4" s="700" t="s">
        <v>18</v>
      </c>
      <c r="O4" s="898" t="s">
        <v>18</v>
      </c>
    </row>
    <row r="5" spans="2:22" s="93" customFormat="1" ht="11.25" customHeight="1">
      <c r="B5" s="1199" t="s">
        <v>31</v>
      </c>
      <c r="C5" s="1200"/>
      <c r="D5" s="419" t="s">
        <v>45</v>
      </c>
      <c r="E5" s="419" t="s">
        <v>45</v>
      </c>
      <c r="F5" s="419" t="s">
        <v>45</v>
      </c>
      <c r="G5" s="468" t="s">
        <v>45</v>
      </c>
      <c r="H5" s="465" t="s">
        <v>45</v>
      </c>
      <c r="I5" s="700" t="s">
        <v>45</v>
      </c>
      <c r="J5" s="419" t="s">
        <v>45</v>
      </c>
      <c r="K5" s="419" t="s">
        <v>45</v>
      </c>
      <c r="L5" s="419" t="s">
        <v>45</v>
      </c>
      <c r="M5" s="468" t="s">
        <v>45</v>
      </c>
      <c r="N5" s="700" t="s">
        <v>45</v>
      </c>
      <c r="O5" s="898" t="s">
        <v>45</v>
      </c>
      <c r="P5" s="155"/>
      <c r="Q5" s="155"/>
      <c r="R5" s="155"/>
    </row>
    <row r="6" spans="2:22" s="155" customFormat="1" ht="59.25" customHeight="1">
      <c r="B6" s="1240" t="s">
        <v>346</v>
      </c>
      <c r="C6" s="488" t="s">
        <v>449</v>
      </c>
      <c r="D6" s="485"/>
      <c r="E6" s="485"/>
      <c r="F6" s="485"/>
      <c r="G6" s="499"/>
      <c r="H6" s="500"/>
      <c r="I6" s="500"/>
      <c r="J6" s="509"/>
      <c r="K6"/>
      <c r="L6" s="485"/>
      <c r="M6" s="499"/>
      <c r="N6" s="500"/>
      <c r="O6"/>
    </row>
    <row r="7" spans="2:22" s="155" customFormat="1" ht="59.25" customHeight="1">
      <c r="B7" s="1240"/>
      <c r="C7" s="520" t="s">
        <v>450</v>
      </c>
      <c r="D7" s="490"/>
      <c r="E7" s="490"/>
      <c r="F7" s="490"/>
      <c r="G7" s="503"/>
      <c r="H7" s="504"/>
      <c r="I7" s="504"/>
      <c r="J7" s="520"/>
      <c r="K7" s="520"/>
      <c r="L7" s="490"/>
      <c r="M7" s="503"/>
      <c r="N7" s="504"/>
      <c r="O7" s="490"/>
      <c r="Q7" s="192"/>
    </row>
    <row r="8" spans="2:22" s="155" customFormat="1" ht="59.25" customHeight="1">
      <c r="B8" s="1240"/>
      <c r="C8" s="489" t="s">
        <v>451</v>
      </c>
      <c r="D8" s="490"/>
      <c r="E8" s="490"/>
      <c r="F8" s="490"/>
      <c r="G8" s="503"/>
      <c r="H8" s="504"/>
      <c r="I8" s="504"/>
      <c r="J8" s="489"/>
      <c r="K8" s="489"/>
      <c r="L8" s="490"/>
      <c r="M8" s="503"/>
      <c r="N8" s="504"/>
      <c r="O8" s="490"/>
      <c r="P8" s="93"/>
      <c r="Q8" s="93"/>
      <c r="R8" s="93"/>
    </row>
    <row r="9" spans="2:22" s="155" customFormat="1" ht="59.25" customHeight="1">
      <c r="B9" s="1240"/>
      <c r="C9" s="487" t="s">
        <v>452</v>
      </c>
      <c r="D9" s="483"/>
      <c r="E9" s="483"/>
      <c r="F9" s="483"/>
      <c r="G9" s="501"/>
      <c r="H9" s="502"/>
      <c r="I9" s="502"/>
      <c r="J9" s="487"/>
      <c r="K9"/>
      <c r="L9" s="483"/>
      <c r="M9" s="501"/>
      <c r="N9" s="502"/>
      <c r="O9" s="483"/>
    </row>
    <row r="10" spans="2:22" s="155" customFormat="1" ht="24.75" customHeight="1">
      <c r="B10" s="1240"/>
      <c r="C10" s="444" t="s">
        <v>347</v>
      </c>
      <c r="D10" s="445">
        <f>Ручки_накладки_Китай_база!D12*скидки_наценки!$D$11*скидки_наценки!$F$11/скидки_наценки!$B$4</f>
        <v>1980</v>
      </c>
      <c r="E10" s="445">
        <f>Ручки_накладки_Китай_база!E12*скидки_наценки!$D$11*скидки_наценки!$F$11/скидки_наценки!$B$4</f>
        <v>1980</v>
      </c>
      <c r="F10" s="445">
        <f>Ручки_накладки_Китай_база!F12*скидки_наценки!$D$11*скидки_наценки!$F$11/скидки_наценки!$B$4</f>
        <v>870</v>
      </c>
      <c r="G10" s="470">
        <f>Ручки_накладки_Китай_база!G12*скидки_наценки!$D$11*скидки_наценки!$F$11/скидки_наценки!$B$4</f>
        <v>650</v>
      </c>
      <c r="H10" s="467">
        <f>Ручки_накладки_Китай_база!H12*скидки_наценки!$D$11*скидки_наценки!$F$11/скидки_наценки!$B$4</f>
        <v>1980</v>
      </c>
      <c r="I10" s="467">
        <f>Ручки_накладки_Китай_база!I12*скидки_наценки!$D$11*скидки_наценки!$F$11/скидки_наценки!$B$4</f>
        <v>1980</v>
      </c>
      <c r="J10" s="445">
        <f>Ручки_накладки_Китай_база!J12*скидки_наценки!$D$11*скидки_наценки!$F$11/скидки_наценки!$B$4</f>
        <v>1980</v>
      </c>
      <c r="K10" s="445">
        <f>Ручки_накладки_Китай_база!K12*скидки_наценки!$D$11*скидки_наценки!$F$11/скидки_наценки!$B$4</f>
        <v>1980</v>
      </c>
      <c r="L10" s="445">
        <f>Ручки_накладки_Китай_база!L12*скидки_наценки!$D$11*скидки_наценки!$F$11/скидки_наценки!$B$4</f>
        <v>870</v>
      </c>
      <c r="M10" s="470">
        <f>Ручки_накладки_Китай_база!M12*скидки_наценки!$D$11*скидки_наценки!$F$11/скидки_наценки!$B$4</f>
        <v>650</v>
      </c>
      <c r="N10" s="467">
        <f>Ручки_накладки_Китай_база!N12*скидки_наценки!$D$11*скидки_наценки!$F$11/скидки_наценки!$B$4</f>
        <v>750</v>
      </c>
      <c r="O10" s="467">
        <f>Ручки_накладки_Китай_база!O12*скидки_наценки!$D$11*скидки_наценки!$F$11/скидки_наценки!$B$4</f>
        <v>980</v>
      </c>
      <c r="P10" s="93"/>
      <c r="Q10" s="93"/>
      <c r="R10" s="93"/>
    </row>
    <row r="12" spans="2:22" s="19" customFormat="1">
      <c r="L12" s="18"/>
      <c r="N12" s="18"/>
      <c r="O12" s="18"/>
    </row>
    <row r="13" spans="2:22" s="155" customFormat="1" ht="37.5" customHeight="1">
      <c r="B13" s="1202" t="s">
        <v>401</v>
      </c>
      <c r="C13" s="1202"/>
      <c r="D13" s="1203" t="s">
        <v>395</v>
      </c>
      <c r="E13" s="1204"/>
      <c r="F13" s="1204"/>
      <c r="G13" s="1204"/>
      <c r="H13" s="1206"/>
      <c r="I13" s="1198" t="s">
        <v>462</v>
      </c>
      <c r="J13" s="1198"/>
      <c r="K13" s="901" t="s">
        <v>442</v>
      </c>
      <c r="L13" s="901" t="s">
        <v>609</v>
      </c>
      <c r="N13" s="18"/>
      <c r="O13" s="18"/>
      <c r="P13" s="18"/>
      <c r="Q13" s="18"/>
      <c r="R13" s="18"/>
    </row>
    <row r="14" spans="2:22" s="155" customFormat="1">
      <c r="B14" s="1202"/>
      <c r="C14" s="1202"/>
      <c r="D14" s="449" t="s">
        <v>453</v>
      </c>
      <c r="E14" s="449" t="s">
        <v>454</v>
      </c>
      <c r="F14" s="449" t="s">
        <v>455</v>
      </c>
      <c r="G14" s="449" t="s">
        <v>456</v>
      </c>
      <c r="H14" s="449" t="s">
        <v>457</v>
      </c>
      <c r="I14" s="449" t="s">
        <v>337</v>
      </c>
      <c r="J14" s="449" t="s">
        <v>458</v>
      </c>
      <c r="K14" s="900" t="s">
        <v>607</v>
      </c>
      <c r="L14" s="900" t="s">
        <v>608</v>
      </c>
      <c r="N14" s="18"/>
      <c r="O14" s="18"/>
      <c r="P14" s="19"/>
      <c r="Q14" s="19"/>
      <c r="R14" s="19"/>
    </row>
    <row r="15" spans="2:22" s="93" customFormat="1" ht="11.25" customHeight="1">
      <c r="B15" s="1199" t="s">
        <v>14</v>
      </c>
      <c r="C15" s="1200"/>
      <c r="D15" s="419" t="s">
        <v>18</v>
      </c>
      <c r="E15" s="419" t="s">
        <v>18</v>
      </c>
      <c r="F15" s="419" t="s">
        <v>18</v>
      </c>
      <c r="G15" s="419" t="s">
        <v>18</v>
      </c>
      <c r="H15" s="419" t="s">
        <v>18</v>
      </c>
      <c r="I15" s="419" t="s">
        <v>18</v>
      </c>
      <c r="J15" s="419" t="s">
        <v>18</v>
      </c>
      <c r="K15" s="419" t="s">
        <v>18</v>
      </c>
      <c r="L15" s="419" t="s">
        <v>18</v>
      </c>
      <c r="N15" s="18"/>
      <c r="O15" s="18"/>
      <c r="P15" s="18"/>
      <c r="Q15" s="18"/>
      <c r="R15" s="18"/>
      <c r="S15" s="155"/>
      <c r="T15" s="155"/>
      <c r="U15" s="155"/>
      <c r="V15" s="155"/>
    </row>
    <row r="16" spans="2:22" s="93" customFormat="1" ht="11.25" customHeight="1">
      <c r="B16" s="1199" t="s">
        <v>31</v>
      </c>
      <c r="C16" s="1200"/>
      <c r="D16" s="419" t="s">
        <v>45</v>
      </c>
      <c r="E16" s="419" t="s">
        <v>45</v>
      </c>
      <c r="F16" s="419" t="s">
        <v>45</v>
      </c>
      <c r="G16" s="419" t="s">
        <v>45</v>
      </c>
      <c r="H16" s="419" t="s">
        <v>45</v>
      </c>
      <c r="I16" s="419" t="s">
        <v>45</v>
      </c>
      <c r="J16" s="419" t="s">
        <v>45</v>
      </c>
      <c r="K16" s="419" t="s">
        <v>45</v>
      </c>
      <c r="L16" s="419" t="s">
        <v>45</v>
      </c>
      <c r="N16" s="18"/>
      <c r="O16" s="18"/>
      <c r="P16" s="19"/>
      <c r="Q16" s="19"/>
      <c r="R16" s="19"/>
      <c r="S16" s="155"/>
      <c r="T16" s="155"/>
      <c r="U16" s="155"/>
      <c r="V16" s="155"/>
    </row>
    <row r="17" spans="2:18" s="155" customFormat="1" ht="59.25" customHeight="1">
      <c r="B17" s="1142" t="s">
        <v>346</v>
      </c>
      <c r="C17" s="488" t="s">
        <v>449</v>
      </c>
      <c r="D17" s="516"/>
      <c r="E17" s="485"/>
      <c r="F17" s="485"/>
      <c r="G17" s="485"/>
      <c r="H17" s="485"/>
      <c r="I17" s="485"/>
      <c r="J17" s="485"/>
      <c r="K17" s="517"/>
      <c r="L17" s="517"/>
      <c r="N17" s="18"/>
      <c r="O17" s="18"/>
      <c r="P17" s="18"/>
      <c r="Q17" s="18"/>
      <c r="R17" s="18"/>
    </row>
    <row r="18" spans="2:18" s="155" customFormat="1" ht="59.25" customHeight="1">
      <c r="B18" s="1143"/>
      <c r="C18" s="523" t="s">
        <v>459</v>
      </c>
      <c r="D18" s="514"/>
      <c r="E18" s="505"/>
      <c r="F18" s="505"/>
      <c r="G18" s="505"/>
      <c r="H18" s="505"/>
      <c r="I18" s="505"/>
      <c r="J18" s="505"/>
      <c r="K18" s="519"/>
      <c r="L18" s="519"/>
      <c r="N18" s="18"/>
      <c r="O18" s="18"/>
      <c r="P18" s="18"/>
      <c r="Q18" s="18"/>
      <c r="R18" s="18"/>
    </row>
    <row r="19" spans="2:18" s="155" customFormat="1" ht="59.25" customHeight="1">
      <c r="B19" s="1143"/>
      <c r="C19" s="520" t="s">
        <v>450</v>
      </c>
      <c r="D19" s="521"/>
      <c r="E19" s="490"/>
      <c r="F19" s="490"/>
      <c r="G19" s="490"/>
      <c r="H19" s="490"/>
      <c r="I19" s="490"/>
      <c r="J19" s="489"/>
      <c r="K19" s="522"/>
      <c r="L19" s="522"/>
      <c r="N19" s="18"/>
      <c r="O19" s="18"/>
      <c r="P19" s="18"/>
      <c r="Q19" s="18"/>
      <c r="R19" s="18"/>
    </row>
    <row r="20" spans="2:18" s="155" customFormat="1" ht="59.25" customHeight="1">
      <c r="B20" s="1143"/>
      <c r="C20" s="515" t="s">
        <v>451</v>
      </c>
      <c r="D20" s="518"/>
      <c r="E20" s="505"/>
      <c r="F20" s="505"/>
      <c r="G20" s="505"/>
      <c r="H20" s="505"/>
      <c r="I20" s="505"/>
      <c r="J20" s="515"/>
      <c r="K20" s="519"/>
      <c r="L20" s="519"/>
      <c r="N20" s="18"/>
      <c r="O20" s="18"/>
      <c r="P20" s="18"/>
      <c r="Q20" s="18"/>
      <c r="R20" s="18"/>
    </row>
    <row r="21" spans="2:18" s="155" customFormat="1" ht="59.25" customHeight="1">
      <c r="B21" s="1143"/>
      <c r="C21" s="514" t="s">
        <v>460</v>
      </c>
      <c r="D21" s="513"/>
      <c r="E21" s="505"/>
      <c r="F21" s="505"/>
      <c r="G21" s="505"/>
      <c r="H21" s="505"/>
      <c r="I21" s="505"/>
      <c r="J21" s="515"/>
      <c r="K21" s="912" t="s">
        <v>614</v>
      </c>
      <c r="L21" s="912" t="s">
        <v>614</v>
      </c>
      <c r="N21" s="18"/>
      <c r="O21" s="18"/>
      <c r="P21" s="18"/>
      <c r="Q21" s="18"/>
      <c r="R21" s="18"/>
    </row>
    <row r="22" spans="2:18" s="155" customFormat="1" ht="59.25" customHeight="1">
      <c r="B22" s="1143"/>
      <c r="C22" s="511" t="s">
        <v>247</v>
      </c>
      <c r="D22" s="512"/>
      <c r="E22" s="483"/>
      <c r="F22" s="483"/>
      <c r="G22" s="483"/>
      <c r="H22" s="483"/>
      <c r="I22" s="483"/>
      <c r="J22" s="487"/>
      <c r="K22" s="904"/>
      <c r="L22" s="904"/>
      <c r="N22" s="18"/>
      <c r="O22" s="18"/>
      <c r="P22" s="18"/>
      <c r="Q22" s="18"/>
      <c r="R22" s="18"/>
    </row>
    <row r="23" spans="2:18" s="155" customFormat="1" ht="24.75" customHeight="1">
      <c r="B23" s="1143"/>
      <c r="C23" s="444" t="s">
        <v>347</v>
      </c>
      <c r="D23" s="445">
        <f>Ручки_накладки_Китай_база!D25*скидки_наценки!$D$11*скидки_наценки!$F$11/скидки_наценки!$B$4</f>
        <v>2180</v>
      </c>
      <c r="E23" s="445">
        <f>Ручки_накладки_Китай_база!E25*скидки_наценки!$D$11*скидки_наценки!$F$11/скидки_наценки!$B$4</f>
        <v>1780</v>
      </c>
      <c r="F23" s="445">
        <f>Ручки_накладки_Китай_база!F25*скидки_наценки!$D$11*скидки_наценки!$F$11/скидки_наценки!$B$4</f>
        <v>1780</v>
      </c>
      <c r="G23" s="445">
        <f>Ручки_накладки_Китай_база!G25*скидки_наценки!$D$11*скидки_наценки!$F$11/скидки_наценки!$B$4</f>
        <v>1780</v>
      </c>
      <c r="H23" s="445">
        <f>Ручки_накладки_Китай_база!H25*скидки_наценки!$D$11*скидки_наценки!$F$11/скидки_наценки!$B$4</f>
        <v>2350</v>
      </c>
      <c r="I23" s="445">
        <f>Ручки_накладки_Китай_база!J25*скидки_наценки!$D$11*скидки_наценки!$F$11/скидки_наценки!$B$4</f>
        <v>870</v>
      </c>
      <c r="J23" s="445">
        <f>Ручки_накладки_Китай_база!K25*скидки_наценки!$D$11*скидки_наценки!$F$11/скидки_наценки!$B$4</f>
        <v>650</v>
      </c>
      <c r="K23" s="445">
        <f>Ручки_накладки_Китай_база!L25*скидки_наценки!$D$11*скидки_наценки!$F$11/скидки_наценки!$B$4</f>
        <v>750</v>
      </c>
      <c r="L23" s="445">
        <f>Ручки_накладки_Китай_база!M25*скидки_наценки!$D$11*скидки_наценки!$F$11/скидки_наценки!$B$4</f>
        <v>980</v>
      </c>
      <c r="N23" s="18"/>
      <c r="O23" s="18"/>
    </row>
    <row r="24" spans="2:18" s="155" customFormat="1" ht="59.25" customHeight="1">
      <c r="B24" s="1143"/>
      <c r="C24" s="459" t="s">
        <v>248</v>
      </c>
      <c r="D24" s="456"/>
      <c r="E24" s="443"/>
      <c r="F24" s="443"/>
      <c r="G24" s="443"/>
      <c r="H24" s="443"/>
      <c r="I24" s="443"/>
      <c r="J24" s="442"/>
      <c r="K24" s="457"/>
      <c r="L24" s="457"/>
      <c r="N24" s="18"/>
      <c r="O24" s="18"/>
      <c r="P24" s="18"/>
      <c r="Q24" s="18"/>
      <c r="R24" s="18"/>
    </row>
    <row r="25" spans="2:18" s="155" customFormat="1" ht="24.75" customHeight="1">
      <c r="B25" s="462"/>
      <c r="C25" s="444" t="s">
        <v>347</v>
      </c>
      <c r="D25" s="445">
        <f>Ручки_накладки_Китай_база!D27*скидки_наценки!$D$11*скидки_наценки!$F$11/скидки_наценки!$B$4</f>
        <v>0</v>
      </c>
      <c r="E25" s="445">
        <f>Ручки_накладки_Китай_база!E27*скидки_наценки!$D$11*скидки_наценки!$F$11/скидки_наценки!$B$4</f>
        <v>1960</v>
      </c>
      <c r="F25" s="445">
        <f>Ручки_накладки_Китай_база!F27*скидки_наценки!$D$11*скидки_наценки!$F$11/скидки_наценки!$B$4</f>
        <v>1960</v>
      </c>
      <c r="G25" s="445">
        <f>Ручки_накладки_Китай_база!G27*скидки_наценки!$D$11*скидки_наценки!$F$11/скидки_наценки!$B$4</f>
        <v>1960</v>
      </c>
      <c r="H25" s="445">
        <f>Ручки_накладки_Китай_база!H27*скидки_наценки!$D$11*скидки_наценки!$F$11/скидки_наценки!$B$4</f>
        <v>2350</v>
      </c>
      <c r="I25" s="445">
        <f>Ручки_накладки_Китай_база!J27*скидки_наценки!$D$11*скидки_наценки!$F$11/скидки_наценки!$B$4</f>
        <v>870</v>
      </c>
      <c r="J25" s="445">
        <f>Ручки_накладки_Китай_база!K27*скидки_наценки!$D$11*скидки_наценки!$F$11/скидки_наценки!$B$4</f>
        <v>650</v>
      </c>
      <c r="K25" s="445">
        <f>Ручки_накладки_Китай_база!L27*скидки_наценки!$D$11*скидки_наценки!$F$11/скидки_наценки!$B$4</f>
        <v>750</v>
      </c>
      <c r="L25" s="445">
        <f>Ручки_накладки_Китай_база!M27*скидки_наценки!$D$11*скидки_наценки!$F$11/скидки_наценки!$B$4</f>
        <v>980</v>
      </c>
      <c r="N25" s="18"/>
      <c r="O25" s="18"/>
    </row>
  </sheetData>
  <mergeCells count="14">
    <mergeCell ref="B15:C15"/>
    <mergeCell ref="B16:C16"/>
    <mergeCell ref="B17:B24"/>
    <mergeCell ref="B4:C4"/>
    <mergeCell ref="B5:C5"/>
    <mergeCell ref="B6:B10"/>
    <mergeCell ref="B13:C14"/>
    <mergeCell ref="L2:M2"/>
    <mergeCell ref="D13:H13"/>
    <mergeCell ref="I13:J13"/>
    <mergeCell ref="B2:C3"/>
    <mergeCell ref="D2:E2"/>
    <mergeCell ref="F2:G2"/>
    <mergeCell ref="H2:K2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W132"/>
  <sheetViews>
    <sheetView view="pageBreakPreview" zoomScale="70" zoomScaleNormal="55" zoomScaleSheetLayoutView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152" sqref="E152"/>
    </sheetView>
  </sheetViews>
  <sheetFormatPr defaultColWidth="27.28515625" defaultRowHeight="15" outlineLevelRow="2"/>
  <cols>
    <col min="1" max="1" width="2.7109375" style="18" customWidth="1"/>
    <col min="2" max="2" width="5.140625" style="18" customWidth="1"/>
    <col min="3" max="3" width="28.7109375" style="18" customWidth="1"/>
    <col min="4" max="13" width="20.7109375" style="18" customWidth="1"/>
    <col min="14" max="14" width="18.85546875" style="18" customWidth="1"/>
    <col min="15" max="15" width="19.7109375" style="18" customWidth="1"/>
    <col min="16" max="16" width="16.7109375" style="18" customWidth="1"/>
    <col min="17" max="17" width="27.28515625" style="18"/>
    <col min="18" max="18" width="25.5703125" style="18" customWidth="1"/>
    <col min="19" max="19" width="11.5703125" style="18" customWidth="1"/>
    <col min="20" max="20" width="8.5703125" style="18" bestFit="1" customWidth="1"/>
    <col min="21" max="22" width="10.85546875" style="18" bestFit="1" customWidth="1"/>
    <col min="23" max="16384" width="27.28515625" style="18"/>
  </cols>
  <sheetData>
    <row r="1" spans="2:19" s="53" customFormat="1" hidden="1" outlineLevel="1">
      <c r="B1" s="387" t="s">
        <v>113</v>
      </c>
    </row>
    <row r="2" spans="2:19" hidden="1" outlineLevel="1"/>
    <row r="3" spans="2:19" ht="21" hidden="1" outlineLevel="1">
      <c r="C3" s="854" t="s">
        <v>689</v>
      </c>
      <c r="D3" s="440"/>
      <c r="E3" s="440"/>
      <c r="G3" s="440"/>
      <c r="H3" s="440"/>
      <c r="I3" s="440"/>
      <c r="J3" s="440"/>
      <c r="K3" s="440"/>
      <c r="L3" s="440"/>
      <c r="O3" s="852">
        <v>1.1000000000000001</v>
      </c>
    </row>
    <row r="4" spans="2:19" s="155" customFormat="1" ht="15" hidden="1" customHeight="1" outlineLevel="1">
      <c r="B4" s="1202" t="s">
        <v>401</v>
      </c>
      <c r="C4" s="1202"/>
      <c r="D4" s="1203" t="s">
        <v>395</v>
      </c>
      <c r="E4" s="1206"/>
      <c r="F4" s="1198" t="s">
        <v>333</v>
      </c>
      <c r="G4" s="1198"/>
      <c r="H4" s="1218" t="s">
        <v>395</v>
      </c>
      <c r="I4" s="1219"/>
      <c r="J4" s="1219"/>
      <c r="K4" s="1205"/>
      <c r="L4" s="1198" t="s">
        <v>333</v>
      </c>
      <c r="M4" s="1198"/>
      <c r="N4" s="1248" t="s">
        <v>612</v>
      </c>
      <c r="O4" s="1248" t="s">
        <v>611</v>
      </c>
      <c r="P4" s="18"/>
    </row>
    <row r="5" spans="2:19" s="155" customFormat="1" hidden="1" outlineLevel="1">
      <c r="B5" s="1202"/>
      <c r="C5" s="1202"/>
      <c r="D5" s="449" t="s">
        <v>443</v>
      </c>
      <c r="E5" s="449" t="s">
        <v>444</v>
      </c>
      <c r="F5" s="449" t="s">
        <v>338</v>
      </c>
      <c r="G5" s="449" t="s">
        <v>445</v>
      </c>
      <c r="H5" s="449" t="s">
        <v>446</v>
      </c>
      <c r="I5" s="475" t="s">
        <v>568</v>
      </c>
      <c r="J5" s="449" t="s">
        <v>447</v>
      </c>
      <c r="K5" s="706" t="s">
        <v>663</v>
      </c>
      <c r="L5" s="449" t="s">
        <v>448</v>
      </c>
      <c r="M5" s="449" t="s">
        <v>342</v>
      </c>
      <c r="N5" s="1249"/>
      <c r="O5" s="1249"/>
      <c r="P5" s="18"/>
    </row>
    <row r="6" spans="2:19" s="93" customFormat="1" hidden="1" outlineLevel="1">
      <c r="B6" s="1199" t="s">
        <v>14</v>
      </c>
      <c r="C6" s="1200"/>
      <c r="D6" s="419" t="s">
        <v>18</v>
      </c>
      <c r="E6" s="419" t="s">
        <v>18</v>
      </c>
      <c r="F6" s="419" t="s">
        <v>18</v>
      </c>
      <c r="G6" s="419" t="s">
        <v>18</v>
      </c>
      <c r="H6" s="419" t="s">
        <v>18</v>
      </c>
      <c r="I6" s="705" t="s">
        <v>18</v>
      </c>
      <c r="J6" s="419" t="s">
        <v>18</v>
      </c>
      <c r="K6" s="419" t="s">
        <v>18</v>
      </c>
      <c r="L6" s="419" t="s">
        <v>18</v>
      </c>
      <c r="M6" s="419" t="s">
        <v>18</v>
      </c>
      <c r="N6" s="419" t="s">
        <v>18</v>
      </c>
      <c r="O6" s="419" t="s">
        <v>18</v>
      </c>
      <c r="P6" s="18"/>
    </row>
    <row r="7" spans="2:19" s="93" customFormat="1" hidden="1" outlineLevel="1">
      <c r="B7" s="1199" t="s">
        <v>31</v>
      </c>
      <c r="C7" s="1200"/>
      <c r="D7" s="419" t="s">
        <v>45</v>
      </c>
      <c r="E7" s="419" t="s">
        <v>45</v>
      </c>
      <c r="F7" s="419" t="s">
        <v>45</v>
      </c>
      <c r="G7" s="419" t="s">
        <v>45</v>
      </c>
      <c r="H7" s="419" t="s">
        <v>45</v>
      </c>
      <c r="I7" s="705" t="s">
        <v>45</v>
      </c>
      <c r="J7" s="419" t="s">
        <v>45</v>
      </c>
      <c r="K7" s="419" t="s">
        <v>45</v>
      </c>
      <c r="L7" s="419" t="s">
        <v>45</v>
      </c>
      <c r="M7" s="419" t="s">
        <v>45</v>
      </c>
      <c r="N7" s="419" t="s">
        <v>45</v>
      </c>
      <c r="O7" s="419" t="s">
        <v>45</v>
      </c>
      <c r="P7" s="18"/>
      <c r="Q7" s="155"/>
      <c r="R7" s="155"/>
      <c r="S7" s="155"/>
    </row>
    <row r="8" spans="2:19" s="155" customFormat="1" ht="23.25" hidden="1" customHeight="1" outlineLevel="1">
      <c r="B8" s="1240" t="s">
        <v>346</v>
      </c>
      <c r="C8" s="448" t="s">
        <v>449</v>
      </c>
      <c r="D8" s="443"/>
      <c r="E8" s="443"/>
      <c r="F8" s="443"/>
      <c r="G8" s="443"/>
      <c r="H8" s="443"/>
      <c r="I8" s="478"/>
      <c r="J8" s="442"/>
      <c r="K8" s="481"/>
      <c r="L8" s="443"/>
      <c r="M8" s="443"/>
      <c r="N8" s="443"/>
      <c r="O8" s="443"/>
      <c r="P8" s="18"/>
    </row>
    <row r="9" spans="2:19" s="155" customFormat="1" ht="30" hidden="1" outlineLevel="1">
      <c r="B9" s="1240"/>
      <c r="C9" s="448" t="s">
        <v>450</v>
      </c>
      <c r="D9" s="443"/>
      <c r="E9" s="443"/>
      <c r="F9" s="443"/>
      <c r="G9" s="443"/>
      <c r="H9" s="443"/>
      <c r="I9" s="478"/>
      <c r="J9" s="448"/>
      <c r="K9" s="538"/>
      <c r="L9" s="443"/>
      <c r="M9" s="443"/>
      <c r="N9" s="443"/>
      <c r="O9" s="443"/>
      <c r="P9" s="18"/>
    </row>
    <row r="10" spans="2:19" s="155" customFormat="1" hidden="1" outlineLevel="1">
      <c r="B10" s="1240"/>
      <c r="C10" s="442" t="s">
        <v>451</v>
      </c>
      <c r="D10" s="443"/>
      <c r="E10" s="443"/>
      <c r="F10" s="443"/>
      <c r="G10" s="443"/>
      <c r="H10" s="443"/>
      <c r="I10" s="478"/>
      <c r="J10" s="442"/>
      <c r="K10" s="481"/>
      <c r="L10" s="443"/>
      <c r="M10" s="443"/>
      <c r="N10" s="443"/>
      <c r="O10" s="443"/>
      <c r="P10" s="18"/>
      <c r="Q10" s="93"/>
      <c r="R10" s="93"/>
      <c r="S10" s="93"/>
    </row>
    <row r="11" spans="2:19" s="155" customFormat="1" hidden="1" outlineLevel="1">
      <c r="B11" s="1240"/>
      <c r="C11" s="442" t="s">
        <v>452</v>
      </c>
      <c r="D11" s="443"/>
      <c r="E11" s="443"/>
      <c r="F11" s="443"/>
      <c r="G11" s="443"/>
      <c r="H11" s="443"/>
      <c r="I11" s="478"/>
      <c r="J11" s="442"/>
      <c r="K11" s="481"/>
      <c r="L11" s="443"/>
      <c r="M11" s="443"/>
      <c r="N11" s="443"/>
      <c r="O11" s="443"/>
      <c r="P11" s="18"/>
    </row>
    <row r="12" spans="2:19" s="155" customFormat="1" ht="21" hidden="1" outlineLevel="1">
      <c r="B12" s="1240"/>
      <c r="C12" s="444" t="s">
        <v>347</v>
      </c>
      <c r="D12" s="1024">
        <v>1980</v>
      </c>
      <c r="E12" s="1024">
        <v>1980</v>
      </c>
      <c r="F12" s="1024">
        <f t="shared" ref="F12" si="0">CEILING(F60*$O$3,5)</f>
        <v>870</v>
      </c>
      <c r="G12" s="1024">
        <v>650</v>
      </c>
      <c r="H12" s="1024">
        <v>1980</v>
      </c>
      <c r="I12" s="1024">
        <v>1980</v>
      </c>
      <c r="J12" s="1024">
        <v>1980</v>
      </c>
      <c r="K12" s="1026">
        <v>1980</v>
      </c>
      <c r="L12" s="1024">
        <f>CEILING(K60*$O$3,5)</f>
        <v>870</v>
      </c>
      <c r="M12" s="1024">
        <v>650</v>
      </c>
      <c r="N12" s="1024">
        <v>750</v>
      </c>
      <c r="O12" s="1024">
        <v>980</v>
      </c>
      <c r="P12" s="18"/>
      <c r="Q12" s="93"/>
      <c r="R12" s="93"/>
      <c r="S12" s="93"/>
    </row>
    <row r="13" spans="2:19" hidden="1" outlineLevel="1">
      <c r="D13" s="835">
        <f>D12/D60-1</f>
        <v>0.10306406685236769</v>
      </c>
      <c r="E13" s="835">
        <f t="shared" ref="E13:J13" si="1">E12/E60-1</f>
        <v>0.10306406685236769</v>
      </c>
      <c r="F13" s="835">
        <f t="shared" si="1"/>
        <v>0.10126582278481022</v>
      </c>
      <c r="G13" s="835">
        <f t="shared" si="1"/>
        <v>0.11111111111111116</v>
      </c>
      <c r="H13" s="835">
        <f t="shared" si="1"/>
        <v>0.10306406685236769</v>
      </c>
      <c r="I13" s="835">
        <f t="shared" si="1"/>
        <v>0.10306406685236769</v>
      </c>
      <c r="J13" s="835">
        <f t="shared" si="1"/>
        <v>0.10306406685236769</v>
      </c>
      <c r="K13" s="835"/>
      <c r="L13" s="835">
        <f>L12/K60-1</f>
        <v>0.10126582278481022</v>
      </c>
      <c r="M13" s="835">
        <f>M12/L60-1</f>
        <v>0.11111111111111116</v>
      </c>
      <c r="N13" s="835">
        <f>N12/M60-1</f>
        <v>0.11111111111111116</v>
      </c>
      <c r="O13" s="835">
        <f>O12/N60-1</f>
        <v>0.10734463276836159</v>
      </c>
    </row>
    <row r="14" spans="2:19" s="19" customFormat="1" ht="18.75" hidden="1" outlineLevel="1">
      <c r="D14" s="720"/>
      <c r="E14" s="720"/>
      <c r="F14" s="720"/>
      <c r="G14" s="720"/>
      <c r="H14" s="720"/>
      <c r="I14" s="720"/>
      <c r="J14" s="720"/>
      <c r="K14" s="720"/>
      <c r="L14" s="905"/>
      <c r="M14" s="905"/>
      <c r="N14" s="905"/>
      <c r="O14" s="905"/>
      <c r="P14" s="18"/>
    </row>
    <row r="15" spans="2:19" s="155" customFormat="1" ht="15" hidden="1" customHeight="1" outlineLevel="1">
      <c r="B15" s="1202" t="s">
        <v>401</v>
      </c>
      <c r="C15" s="1202"/>
      <c r="D15" s="1203" t="s">
        <v>395</v>
      </c>
      <c r="E15" s="1204"/>
      <c r="F15" s="1204"/>
      <c r="G15" s="1204"/>
      <c r="H15" s="1206"/>
      <c r="I15" s="704"/>
      <c r="J15" s="1218" t="s">
        <v>333</v>
      </c>
      <c r="K15" s="1205"/>
      <c r="L15" s="972" t="s">
        <v>612</v>
      </c>
      <c r="M15" s="1248" t="s">
        <v>611</v>
      </c>
      <c r="O15" s="18"/>
      <c r="P15" s="18"/>
      <c r="Q15" s="18"/>
      <c r="R15" s="18"/>
      <c r="S15" s="18"/>
    </row>
    <row r="16" spans="2:19" s="155" customFormat="1" hidden="1" outlineLevel="1">
      <c r="B16" s="1202"/>
      <c r="C16" s="1202"/>
      <c r="D16" s="449" t="s">
        <v>453</v>
      </c>
      <c r="E16" s="449" t="s">
        <v>454</v>
      </c>
      <c r="F16" s="449" t="s">
        <v>455</v>
      </c>
      <c r="G16" s="449" t="s">
        <v>456</v>
      </c>
      <c r="H16" s="449" t="s">
        <v>457</v>
      </c>
      <c r="I16" s="706"/>
      <c r="J16" s="449" t="s">
        <v>337</v>
      </c>
      <c r="K16" s="449" t="s">
        <v>458</v>
      </c>
      <c r="L16" s="973"/>
      <c r="M16" s="1249"/>
      <c r="O16" s="18"/>
      <c r="P16" s="18"/>
      <c r="Q16" s="19"/>
      <c r="R16" s="19"/>
      <c r="S16" s="19"/>
    </row>
    <row r="17" spans="2:23" s="93" customFormat="1" hidden="1" outlineLevel="1">
      <c r="B17" s="1199" t="s">
        <v>14</v>
      </c>
      <c r="C17" s="1200"/>
      <c r="D17" s="419" t="s">
        <v>18</v>
      </c>
      <c r="E17" s="419" t="s">
        <v>18</v>
      </c>
      <c r="F17" s="419" t="s">
        <v>18</v>
      </c>
      <c r="G17" s="419" t="s">
        <v>18</v>
      </c>
      <c r="H17" s="419" t="s">
        <v>18</v>
      </c>
      <c r="I17" s="477"/>
      <c r="J17" s="419" t="s">
        <v>18</v>
      </c>
      <c r="K17" s="419" t="s">
        <v>18</v>
      </c>
      <c r="L17" s="419" t="s">
        <v>18</v>
      </c>
      <c r="M17" s="419" t="s">
        <v>18</v>
      </c>
      <c r="O17" s="18"/>
      <c r="P17" s="18"/>
      <c r="Q17" s="18"/>
      <c r="R17" s="18"/>
      <c r="S17" s="18"/>
      <c r="T17" s="155"/>
      <c r="U17" s="155"/>
      <c r="V17" s="155"/>
      <c r="W17" s="155"/>
    </row>
    <row r="18" spans="2:23" s="93" customFormat="1" hidden="1" outlineLevel="1">
      <c r="B18" s="1199" t="s">
        <v>31</v>
      </c>
      <c r="C18" s="1200"/>
      <c r="D18" s="419" t="s">
        <v>43</v>
      </c>
      <c r="E18" s="419" t="s">
        <v>43</v>
      </c>
      <c r="F18" s="419" t="s">
        <v>43</v>
      </c>
      <c r="G18" s="419" t="s">
        <v>43</v>
      </c>
      <c r="H18" s="419" t="s">
        <v>43</v>
      </c>
      <c r="I18" s="477"/>
      <c r="J18" s="419" t="s">
        <v>43</v>
      </c>
      <c r="K18" s="419" t="s">
        <v>43</v>
      </c>
      <c r="L18" s="419" t="s">
        <v>45</v>
      </c>
      <c r="M18" s="419" t="s">
        <v>45</v>
      </c>
      <c r="O18" s="18"/>
      <c r="P18" s="18"/>
      <c r="Q18" s="19"/>
      <c r="R18" s="19"/>
      <c r="S18" s="19"/>
      <c r="T18" s="155"/>
      <c r="U18" s="155"/>
      <c r="V18" s="155"/>
      <c r="W18" s="155"/>
    </row>
    <row r="19" spans="2:23" s="155" customFormat="1" ht="45" hidden="1" outlineLevel="1">
      <c r="B19" s="1142" t="s">
        <v>346</v>
      </c>
      <c r="C19" s="448" t="s">
        <v>449</v>
      </c>
      <c r="D19" s="456"/>
      <c r="E19" s="443"/>
      <c r="F19" s="443"/>
      <c r="G19" s="443"/>
      <c r="H19" s="443"/>
      <c r="I19" s="478"/>
      <c r="J19" s="443"/>
      <c r="K19" s="443"/>
      <c r="L19" s="457"/>
      <c r="M19" s="457"/>
      <c r="O19" s="18"/>
      <c r="P19" s="18"/>
      <c r="Q19" s="18"/>
      <c r="R19" s="18"/>
      <c r="S19" s="18"/>
    </row>
    <row r="20" spans="2:23" s="155" customFormat="1" ht="45" hidden="1" outlineLevel="1">
      <c r="B20" s="1143"/>
      <c r="C20" s="448" t="s">
        <v>459</v>
      </c>
      <c r="D20" s="458"/>
      <c r="E20" s="443"/>
      <c r="F20" s="443"/>
      <c r="G20" s="443"/>
      <c r="H20" s="443"/>
      <c r="I20" s="478"/>
      <c r="J20" s="443"/>
      <c r="K20" s="443"/>
      <c r="L20" s="457"/>
      <c r="M20" s="457"/>
      <c r="O20" s="18"/>
      <c r="P20" s="18"/>
      <c r="Q20" s="18"/>
      <c r="R20" s="18"/>
      <c r="S20" s="18"/>
    </row>
    <row r="21" spans="2:23" s="155" customFormat="1" ht="30" hidden="1" outlineLevel="1">
      <c r="B21" s="1143"/>
      <c r="C21" s="448" t="s">
        <v>450</v>
      </c>
      <c r="D21" s="459"/>
      <c r="E21" s="443"/>
      <c r="F21" s="443"/>
      <c r="G21" s="443"/>
      <c r="H21" s="443"/>
      <c r="I21" s="478"/>
      <c r="J21" s="443"/>
      <c r="K21" s="442"/>
      <c r="L21" s="457"/>
      <c r="M21" s="457"/>
      <c r="O21" s="18"/>
      <c r="P21" s="18"/>
      <c r="Q21" s="18"/>
      <c r="R21" s="18"/>
      <c r="S21" s="18"/>
    </row>
    <row r="22" spans="2:23" s="155" customFormat="1" hidden="1" outlineLevel="1">
      <c r="B22" s="1143"/>
      <c r="C22" s="442" t="s">
        <v>451</v>
      </c>
      <c r="D22" s="456"/>
      <c r="E22" s="443"/>
      <c r="F22" s="443"/>
      <c r="G22" s="443"/>
      <c r="H22" s="443"/>
      <c r="I22" s="478"/>
      <c r="J22" s="443"/>
      <c r="K22" s="442"/>
      <c r="L22" s="457"/>
      <c r="M22" s="457"/>
      <c r="O22" s="18"/>
      <c r="P22" s="18"/>
      <c r="Q22" s="18"/>
      <c r="R22" s="18"/>
      <c r="S22" s="18"/>
    </row>
    <row r="23" spans="2:23" s="155" customFormat="1" hidden="1" outlineLevel="1">
      <c r="B23" s="1143"/>
      <c r="C23" s="458" t="s">
        <v>460</v>
      </c>
      <c r="D23" s="460"/>
      <c r="E23" s="443"/>
      <c r="F23" s="443"/>
      <c r="G23" s="443"/>
      <c r="H23" s="443"/>
      <c r="I23" s="478"/>
      <c r="J23" s="443"/>
      <c r="K23" s="442"/>
      <c r="L23" s="461"/>
      <c r="M23" s="461"/>
      <c r="O23" s="18"/>
      <c r="P23" s="18"/>
      <c r="Q23" s="18"/>
      <c r="R23" s="18"/>
      <c r="S23" s="18"/>
    </row>
    <row r="24" spans="2:23" s="155" customFormat="1" hidden="1" outlineLevel="1">
      <c r="B24" s="1143"/>
      <c r="C24" s="458" t="s">
        <v>247</v>
      </c>
      <c r="D24" s="460"/>
      <c r="E24" s="443"/>
      <c r="F24" s="443"/>
      <c r="G24" s="443"/>
      <c r="H24" s="443"/>
      <c r="I24" s="478"/>
      <c r="J24" s="443"/>
      <c r="K24" s="442"/>
      <c r="L24" s="461"/>
      <c r="M24" s="461"/>
      <c r="O24" s="18"/>
      <c r="P24" s="18"/>
      <c r="Q24" s="18"/>
      <c r="R24" s="18"/>
      <c r="S24" s="18"/>
    </row>
    <row r="25" spans="2:23" s="155" customFormat="1" ht="21" hidden="1" outlineLevel="1">
      <c r="B25" s="1143"/>
      <c r="C25" s="444" t="s">
        <v>347</v>
      </c>
      <c r="D25" s="1020">
        <v>2180</v>
      </c>
      <c r="E25" s="1020">
        <f t="shared" ref="E25:J25" si="2">CEILING(E73*$O$3,5)</f>
        <v>1780</v>
      </c>
      <c r="F25" s="1020">
        <f t="shared" si="2"/>
        <v>1780</v>
      </c>
      <c r="G25" s="1020">
        <f t="shared" si="2"/>
        <v>1780</v>
      </c>
      <c r="H25" s="1020">
        <f t="shared" si="2"/>
        <v>2350</v>
      </c>
      <c r="I25" s="733">
        <f t="shared" si="2"/>
        <v>0</v>
      </c>
      <c r="J25" s="1020">
        <f t="shared" si="2"/>
        <v>870</v>
      </c>
      <c r="K25" s="1020">
        <v>650</v>
      </c>
      <c r="L25" s="1020">
        <v>750</v>
      </c>
      <c r="M25" s="1020">
        <v>980</v>
      </c>
      <c r="O25" s="18"/>
      <c r="P25" s="18"/>
    </row>
    <row r="26" spans="2:23" s="155" customFormat="1" ht="21" hidden="1" outlineLevel="1">
      <c r="B26" s="1143"/>
      <c r="C26" s="459" t="s">
        <v>248</v>
      </c>
      <c r="D26" s="734"/>
      <c r="E26" s="735"/>
      <c r="F26" s="735"/>
      <c r="G26" s="735"/>
      <c r="H26" s="735"/>
      <c r="I26" s="736"/>
      <c r="J26" s="978"/>
      <c r="K26" s="978"/>
      <c r="L26" s="978"/>
      <c r="M26" s="978"/>
      <c r="O26" s="18"/>
      <c r="P26" s="18"/>
      <c r="Q26" s="18"/>
      <c r="R26" s="18"/>
      <c r="S26" s="18"/>
    </row>
    <row r="27" spans="2:23" s="155" customFormat="1" ht="21" hidden="1" outlineLevel="1">
      <c r="B27" s="462"/>
      <c r="C27" s="444" t="s">
        <v>347</v>
      </c>
      <c r="D27" s="732"/>
      <c r="E27" s="1020">
        <v>1960</v>
      </c>
      <c r="F27" s="1020">
        <v>1960</v>
      </c>
      <c r="G27" s="1020">
        <v>1960</v>
      </c>
      <c r="H27" s="1020">
        <f t="shared" ref="H27:J27" si="3">CEILING(H75*$O$3,5)</f>
        <v>2350</v>
      </c>
      <c r="I27" s="733">
        <f t="shared" si="3"/>
        <v>0</v>
      </c>
      <c r="J27" s="1020">
        <f t="shared" si="3"/>
        <v>870</v>
      </c>
      <c r="K27" s="1020">
        <v>650</v>
      </c>
      <c r="L27" s="1020">
        <v>750</v>
      </c>
      <c r="M27" s="1020">
        <v>980</v>
      </c>
      <c r="O27" s="18"/>
      <c r="P27" s="18"/>
    </row>
    <row r="28" spans="2:23" ht="24.75" hidden="1" customHeight="1" outlineLevel="1">
      <c r="D28" s="835">
        <f>D25/D73-1</f>
        <v>0.10379746835443049</v>
      </c>
      <c r="E28" s="835">
        <f t="shared" ref="E28:J28" si="4">E25/E73-1</f>
        <v>0.10216718266253877</v>
      </c>
      <c r="F28" s="835">
        <f t="shared" si="4"/>
        <v>0.10216718266253877</v>
      </c>
      <c r="G28" s="835">
        <f t="shared" si="4"/>
        <v>0.10216718266253877</v>
      </c>
      <c r="H28" s="835">
        <f t="shared" si="4"/>
        <v>0.10070257611241207</v>
      </c>
      <c r="I28" s="835"/>
      <c r="J28" s="835">
        <f t="shared" si="4"/>
        <v>0.10126582278481022</v>
      </c>
      <c r="K28" s="835">
        <f>K25/K73-1</f>
        <v>0.11111111111111116</v>
      </c>
      <c r="L28" s="835">
        <f>L25/L73-1</f>
        <v>0.11111111111111116</v>
      </c>
      <c r="M28" s="835">
        <f>M25/M73-1</f>
        <v>0.10734463276836159</v>
      </c>
    </row>
    <row r="29" spans="2:23" ht="24.75" hidden="1" customHeight="1" outlineLevel="1">
      <c r="D29" s="835"/>
      <c r="E29" s="835"/>
      <c r="F29" s="835"/>
      <c r="G29" s="835"/>
      <c r="H29" s="835"/>
      <c r="I29" s="835"/>
      <c r="J29" s="835"/>
      <c r="K29" s="835"/>
      <c r="L29" s="835"/>
      <c r="M29" s="835"/>
    </row>
    <row r="30" spans="2:23" ht="21" hidden="1" outlineLevel="1">
      <c r="C30" s="854" t="s">
        <v>688</v>
      </c>
      <c r="D30" s="440"/>
      <c r="E30" s="440"/>
      <c r="G30" s="440"/>
      <c r="H30" s="440"/>
      <c r="I30" s="440"/>
      <c r="J30" s="440"/>
      <c r="K30" s="440"/>
      <c r="L30" s="440"/>
      <c r="O30" s="852">
        <v>1.1000000000000001</v>
      </c>
    </row>
    <row r="31" spans="2:23" s="155" customFormat="1" ht="15" hidden="1" customHeight="1" outlineLevel="1">
      <c r="B31" s="1202" t="s">
        <v>401</v>
      </c>
      <c r="C31" s="1202"/>
      <c r="D31" s="1203" t="s">
        <v>395</v>
      </c>
      <c r="E31" s="1206"/>
      <c r="F31" s="1198" t="s">
        <v>333</v>
      </c>
      <c r="G31" s="1198"/>
      <c r="H31" s="1218" t="s">
        <v>395</v>
      </c>
      <c r="I31" s="1219"/>
      <c r="J31" s="1219"/>
      <c r="K31" s="1205"/>
      <c r="L31" s="1198" t="s">
        <v>333</v>
      </c>
      <c r="M31" s="1198"/>
      <c r="N31" s="1248" t="s">
        <v>612</v>
      </c>
      <c r="O31" s="1248" t="s">
        <v>611</v>
      </c>
      <c r="P31" s="18"/>
    </row>
    <row r="32" spans="2:23" s="155" customFormat="1" hidden="1" outlineLevel="1">
      <c r="B32" s="1202"/>
      <c r="C32" s="1202"/>
      <c r="D32" s="449" t="s">
        <v>443</v>
      </c>
      <c r="E32" s="449" t="s">
        <v>444</v>
      </c>
      <c r="F32" s="449" t="s">
        <v>338</v>
      </c>
      <c r="G32" s="449" t="s">
        <v>445</v>
      </c>
      <c r="H32" s="449" t="s">
        <v>446</v>
      </c>
      <c r="I32" s="475" t="s">
        <v>568</v>
      </c>
      <c r="J32" s="449" t="s">
        <v>447</v>
      </c>
      <c r="K32" s="706" t="s">
        <v>663</v>
      </c>
      <c r="L32" s="449" t="s">
        <v>448</v>
      </c>
      <c r="M32" s="449" t="s">
        <v>342</v>
      </c>
      <c r="N32" s="1249"/>
      <c r="O32" s="1249"/>
      <c r="P32" s="18"/>
    </row>
    <row r="33" spans="2:23" s="93" customFormat="1" hidden="1" outlineLevel="1">
      <c r="B33" s="1199" t="s">
        <v>14</v>
      </c>
      <c r="C33" s="1200"/>
      <c r="D33" s="419" t="s">
        <v>18</v>
      </c>
      <c r="E33" s="419" t="s">
        <v>18</v>
      </c>
      <c r="F33" s="419" t="s">
        <v>18</v>
      </c>
      <c r="G33" s="419" t="s">
        <v>18</v>
      </c>
      <c r="H33" s="419" t="s">
        <v>18</v>
      </c>
      <c r="I33" s="1019" t="s">
        <v>18</v>
      </c>
      <c r="J33" s="419" t="s">
        <v>18</v>
      </c>
      <c r="K33" s="419" t="s">
        <v>18</v>
      </c>
      <c r="L33" s="419" t="s">
        <v>18</v>
      </c>
      <c r="M33" s="419" t="s">
        <v>18</v>
      </c>
      <c r="N33" s="419" t="s">
        <v>18</v>
      </c>
      <c r="O33" s="419" t="s">
        <v>18</v>
      </c>
      <c r="P33" s="18"/>
    </row>
    <row r="34" spans="2:23" s="93" customFormat="1" hidden="1" outlineLevel="1">
      <c r="B34" s="1199" t="s">
        <v>31</v>
      </c>
      <c r="C34" s="1200"/>
      <c r="D34" s="419" t="s">
        <v>45</v>
      </c>
      <c r="E34" s="419" t="s">
        <v>45</v>
      </c>
      <c r="F34" s="419" t="s">
        <v>45</v>
      </c>
      <c r="G34" s="419" t="s">
        <v>45</v>
      </c>
      <c r="H34" s="419" t="s">
        <v>45</v>
      </c>
      <c r="I34" s="1019" t="s">
        <v>45</v>
      </c>
      <c r="J34" s="419" t="s">
        <v>45</v>
      </c>
      <c r="K34" s="419" t="s">
        <v>45</v>
      </c>
      <c r="L34" s="419" t="s">
        <v>45</v>
      </c>
      <c r="M34" s="419" t="s">
        <v>45</v>
      </c>
      <c r="N34" s="419" t="s">
        <v>45</v>
      </c>
      <c r="O34" s="419" t="s">
        <v>45</v>
      </c>
      <c r="P34" s="18"/>
      <c r="Q34" s="155"/>
      <c r="R34" s="155"/>
      <c r="S34" s="155"/>
    </row>
    <row r="35" spans="2:23" s="155" customFormat="1" ht="23.25" hidden="1" customHeight="1" outlineLevel="1">
      <c r="B35" s="1240" t="s">
        <v>346</v>
      </c>
      <c r="C35" s="448" t="s">
        <v>449</v>
      </c>
      <c r="D35" s="443"/>
      <c r="E35" s="443"/>
      <c r="F35" s="443"/>
      <c r="G35" s="443"/>
      <c r="H35" s="443"/>
      <c r="I35" s="478"/>
      <c r="J35" s="442"/>
      <c r="K35" s="481"/>
      <c r="L35" s="443"/>
      <c r="M35" s="443"/>
      <c r="N35" s="443"/>
      <c r="O35" s="443"/>
      <c r="P35" s="18"/>
    </row>
    <row r="36" spans="2:23" s="155" customFormat="1" ht="30" hidden="1" outlineLevel="1">
      <c r="B36" s="1240"/>
      <c r="C36" s="448" t="s">
        <v>450</v>
      </c>
      <c r="D36" s="443"/>
      <c r="E36" s="443"/>
      <c r="F36" s="443"/>
      <c r="G36" s="443"/>
      <c r="H36" s="443"/>
      <c r="I36" s="478"/>
      <c r="J36" s="448"/>
      <c r="K36" s="538"/>
      <c r="L36" s="443"/>
      <c r="M36" s="443"/>
      <c r="N36" s="443"/>
      <c r="O36" s="443"/>
      <c r="P36" s="18"/>
    </row>
    <row r="37" spans="2:23" s="155" customFormat="1" hidden="1" outlineLevel="1">
      <c r="B37" s="1240"/>
      <c r="C37" s="442" t="s">
        <v>451</v>
      </c>
      <c r="D37" s="443"/>
      <c r="E37" s="443"/>
      <c r="F37" s="443"/>
      <c r="G37" s="443"/>
      <c r="H37" s="443"/>
      <c r="I37" s="478"/>
      <c r="J37" s="442"/>
      <c r="K37" s="481"/>
      <c r="L37" s="443"/>
      <c r="M37" s="443"/>
      <c r="N37" s="443"/>
      <c r="O37" s="443"/>
      <c r="P37" s="18"/>
      <c r="Q37" s="93"/>
      <c r="R37" s="93"/>
      <c r="S37" s="93"/>
    </row>
    <row r="38" spans="2:23" s="155" customFormat="1" hidden="1" outlineLevel="1">
      <c r="B38" s="1240"/>
      <c r="C38" s="442" t="s">
        <v>452</v>
      </c>
      <c r="D38" s="443"/>
      <c r="E38" s="443"/>
      <c r="F38" s="443"/>
      <c r="G38" s="443"/>
      <c r="H38" s="443"/>
      <c r="I38" s="478"/>
      <c r="J38" s="442"/>
      <c r="K38" s="481"/>
      <c r="L38" s="443"/>
      <c r="M38" s="443"/>
      <c r="N38" s="443"/>
      <c r="O38" s="443"/>
      <c r="P38" s="18"/>
    </row>
    <row r="39" spans="2:23" s="155" customFormat="1" ht="21" hidden="1" outlineLevel="1">
      <c r="B39" s="1240"/>
      <c r="C39" s="444" t="s">
        <v>347</v>
      </c>
      <c r="D39" s="737">
        <f>CEILING(D87*$O$3,5)</f>
        <v>0</v>
      </c>
      <c r="E39" s="737">
        <f t="shared" ref="E39:J39" si="5">CEILING(E87*$O$3,5)</f>
        <v>0</v>
      </c>
      <c r="F39" s="737">
        <f t="shared" si="5"/>
        <v>0</v>
      </c>
      <c r="G39" s="737">
        <f t="shared" si="5"/>
        <v>0</v>
      </c>
      <c r="H39" s="737">
        <f t="shared" si="5"/>
        <v>0</v>
      </c>
      <c r="I39" s="737">
        <f t="shared" si="5"/>
        <v>0</v>
      </c>
      <c r="J39" s="737">
        <f t="shared" si="5"/>
        <v>0</v>
      </c>
      <c r="K39" s="980">
        <v>1975</v>
      </c>
      <c r="L39" s="737">
        <v>650</v>
      </c>
      <c r="M39" s="737">
        <v>650</v>
      </c>
      <c r="N39" s="1024">
        <v>750</v>
      </c>
      <c r="O39" s="1024">
        <v>980</v>
      </c>
      <c r="P39" s="18"/>
      <c r="Q39" s="93"/>
      <c r="R39" s="93"/>
      <c r="S39" s="93"/>
    </row>
    <row r="40" spans="2:23" hidden="1" outlineLevel="1">
      <c r="D40" s="835" t="e">
        <f>D39/D87-1</f>
        <v>#DIV/0!</v>
      </c>
      <c r="E40" s="835" t="e">
        <f t="shared" ref="E40:J40" si="6">E39/E87-1</f>
        <v>#DIV/0!</v>
      </c>
      <c r="F40" s="835" t="e">
        <f t="shared" si="6"/>
        <v>#DIV/0!</v>
      </c>
      <c r="G40" s="835" t="e">
        <f t="shared" si="6"/>
        <v>#DIV/0!</v>
      </c>
      <c r="H40" s="835" t="e">
        <f t="shared" si="6"/>
        <v>#DIV/0!</v>
      </c>
      <c r="I40" s="835" t="e">
        <f t="shared" si="6"/>
        <v>#DIV/0!</v>
      </c>
      <c r="J40" s="835" t="e">
        <f t="shared" si="6"/>
        <v>#DIV/0!</v>
      </c>
      <c r="K40" s="835"/>
      <c r="L40" s="835" t="e">
        <f>L39/K87-1</f>
        <v>#DIV/0!</v>
      </c>
      <c r="M40" s="835" t="e">
        <f>M39/L87-1</f>
        <v>#DIV/0!</v>
      </c>
      <c r="N40" s="835" t="e">
        <f>N39/M87-1</f>
        <v>#DIV/0!</v>
      </c>
      <c r="O40" s="835" t="e">
        <f>O39/N87-1</f>
        <v>#DIV/0!</v>
      </c>
    </row>
    <row r="41" spans="2:23" s="19" customFormat="1" ht="18.75" hidden="1" outlineLevel="1">
      <c r="D41" s="720"/>
      <c r="E41" s="720"/>
      <c r="F41" s="720"/>
      <c r="G41" s="720"/>
      <c r="H41" s="720"/>
      <c r="I41" s="720"/>
      <c r="J41" s="720"/>
      <c r="K41" s="720"/>
      <c r="L41" s="905"/>
      <c r="M41" s="905"/>
      <c r="N41" s="905"/>
      <c r="O41" s="905"/>
      <c r="P41" s="18"/>
    </row>
    <row r="42" spans="2:23" s="155" customFormat="1" ht="15" hidden="1" customHeight="1" outlineLevel="1">
      <c r="B42" s="1202" t="s">
        <v>401</v>
      </c>
      <c r="C42" s="1202"/>
      <c r="D42" s="1203" t="s">
        <v>395</v>
      </c>
      <c r="E42" s="1204"/>
      <c r="F42" s="1204"/>
      <c r="G42" s="1204"/>
      <c r="H42" s="1206"/>
      <c r="I42" s="1014"/>
      <c r="J42" s="1218" t="s">
        <v>333</v>
      </c>
      <c r="K42" s="1205"/>
      <c r="L42" s="1016" t="s">
        <v>612</v>
      </c>
      <c r="M42" s="1248" t="s">
        <v>611</v>
      </c>
      <c r="O42" s="18"/>
      <c r="P42" s="18"/>
      <c r="Q42" s="18"/>
      <c r="R42" s="18"/>
      <c r="S42" s="18"/>
    </row>
    <row r="43" spans="2:23" s="155" customFormat="1" hidden="1" outlineLevel="1">
      <c r="B43" s="1202"/>
      <c r="C43" s="1202"/>
      <c r="D43" s="449" t="s">
        <v>453</v>
      </c>
      <c r="E43" s="449" t="s">
        <v>454</v>
      </c>
      <c r="F43" s="449" t="s">
        <v>455</v>
      </c>
      <c r="G43" s="449" t="s">
        <v>456</v>
      </c>
      <c r="H43" s="449" t="s">
        <v>457</v>
      </c>
      <c r="I43" s="706"/>
      <c r="J43" s="449" t="s">
        <v>337</v>
      </c>
      <c r="K43" s="449" t="s">
        <v>458</v>
      </c>
      <c r="L43" s="1017"/>
      <c r="M43" s="1249"/>
      <c r="O43" s="18"/>
      <c r="P43" s="18"/>
      <c r="Q43" s="19"/>
      <c r="R43" s="19"/>
      <c r="S43" s="19"/>
    </row>
    <row r="44" spans="2:23" s="93" customFormat="1" hidden="1" outlineLevel="1">
      <c r="B44" s="1199" t="s">
        <v>14</v>
      </c>
      <c r="C44" s="1200"/>
      <c r="D44" s="419" t="s">
        <v>18</v>
      </c>
      <c r="E44" s="419" t="s">
        <v>18</v>
      </c>
      <c r="F44" s="419" t="s">
        <v>18</v>
      </c>
      <c r="G44" s="419" t="s">
        <v>18</v>
      </c>
      <c r="H44" s="419" t="s">
        <v>18</v>
      </c>
      <c r="I44" s="477"/>
      <c r="J44" s="419" t="s">
        <v>18</v>
      </c>
      <c r="K44" s="419" t="s">
        <v>18</v>
      </c>
      <c r="L44" s="419" t="s">
        <v>18</v>
      </c>
      <c r="M44" s="419" t="s">
        <v>18</v>
      </c>
      <c r="O44" s="18"/>
      <c r="P44" s="18"/>
      <c r="Q44" s="18"/>
      <c r="R44" s="18"/>
      <c r="S44" s="18"/>
      <c r="T44" s="155"/>
      <c r="U44" s="155"/>
      <c r="V44" s="155"/>
      <c r="W44" s="155"/>
    </row>
    <row r="45" spans="2:23" s="93" customFormat="1" hidden="1" outlineLevel="1">
      <c r="B45" s="1199" t="s">
        <v>31</v>
      </c>
      <c r="C45" s="1200"/>
      <c r="D45" s="419" t="s">
        <v>43</v>
      </c>
      <c r="E45" s="419" t="s">
        <v>43</v>
      </c>
      <c r="F45" s="419" t="s">
        <v>43</v>
      </c>
      <c r="G45" s="419" t="s">
        <v>43</v>
      </c>
      <c r="H45" s="419" t="s">
        <v>43</v>
      </c>
      <c r="I45" s="477"/>
      <c r="J45" s="419" t="s">
        <v>43</v>
      </c>
      <c r="K45" s="419" t="s">
        <v>43</v>
      </c>
      <c r="L45" s="419" t="s">
        <v>45</v>
      </c>
      <c r="M45" s="419" t="s">
        <v>45</v>
      </c>
      <c r="O45" s="18"/>
      <c r="P45" s="18"/>
      <c r="Q45" s="19"/>
      <c r="R45" s="19"/>
      <c r="S45" s="19"/>
      <c r="T45" s="155"/>
      <c r="U45" s="155"/>
      <c r="V45" s="155"/>
      <c r="W45" s="155"/>
    </row>
    <row r="46" spans="2:23" s="155" customFormat="1" ht="45" hidden="1" outlineLevel="1">
      <c r="B46" s="1142" t="s">
        <v>346</v>
      </c>
      <c r="C46" s="448" t="s">
        <v>449</v>
      </c>
      <c r="D46" s="456"/>
      <c r="E46" s="443"/>
      <c r="F46" s="443"/>
      <c r="G46" s="443"/>
      <c r="H46" s="443"/>
      <c r="I46" s="478"/>
      <c r="J46" s="443"/>
      <c r="K46" s="443"/>
      <c r="L46" s="457"/>
      <c r="M46" s="457"/>
      <c r="O46" s="18"/>
      <c r="P46" s="18"/>
      <c r="Q46" s="18"/>
      <c r="R46" s="18"/>
      <c r="S46" s="18"/>
    </row>
    <row r="47" spans="2:23" s="155" customFormat="1" ht="45" hidden="1" outlineLevel="1">
      <c r="B47" s="1143"/>
      <c r="C47" s="448" t="s">
        <v>459</v>
      </c>
      <c r="D47" s="458"/>
      <c r="E47" s="443"/>
      <c r="F47" s="443"/>
      <c r="G47" s="443"/>
      <c r="H47" s="443"/>
      <c r="I47" s="478"/>
      <c r="J47" s="443"/>
      <c r="K47" s="443"/>
      <c r="L47" s="457"/>
      <c r="M47" s="457"/>
      <c r="O47" s="18"/>
      <c r="P47" s="18"/>
      <c r="Q47" s="18"/>
      <c r="R47" s="18"/>
      <c r="S47" s="18"/>
    </row>
    <row r="48" spans="2:23" s="155" customFormat="1" ht="30" hidden="1" outlineLevel="1">
      <c r="B48" s="1143"/>
      <c r="C48" s="448" t="s">
        <v>450</v>
      </c>
      <c r="D48" s="459"/>
      <c r="E48" s="443"/>
      <c r="F48" s="443"/>
      <c r="G48" s="443"/>
      <c r="H48" s="443"/>
      <c r="I48" s="478"/>
      <c r="J48" s="443"/>
      <c r="K48" s="442"/>
      <c r="L48" s="457"/>
      <c r="M48" s="457"/>
      <c r="O48" s="18"/>
      <c r="P48" s="18"/>
      <c r="Q48" s="18"/>
      <c r="R48" s="18"/>
      <c r="S48" s="18"/>
    </row>
    <row r="49" spans="2:19" s="155" customFormat="1" hidden="1" outlineLevel="1">
      <c r="B49" s="1143"/>
      <c r="C49" s="442" t="s">
        <v>451</v>
      </c>
      <c r="D49" s="456"/>
      <c r="E49" s="443"/>
      <c r="F49" s="443"/>
      <c r="G49" s="443"/>
      <c r="H49" s="443"/>
      <c r="I49" s="478"/>
      <c r="J49" s="443"/>
      <c r="K49" s="442"/>
      <c r="L49" s="457"/>
      <c r="M49" s="457"/>
      <c r="O49" s="18"/>
      <c r="P49" s="18"/>
      <c r="Q49" s="18"/>
      <c r="R49" s="18"/>
      <c r="S49" s="18"/>
    </row>
    <row r="50" spans="2:19" s="155" customFormat="1" hidden="1" outlineLevel="1">
      <c r="B50" s="1143"/>
      <c r="C50" s="458" t="s">
        <v>460</v>
      </c>
      <c r="D50" s="460"/>
      <c r="E50" s="443"/>
      <c r="F50" s="443"/>
      <c r="G50" s="443"/>
      <c r="H50" s="443"/>
      <c r="I50" s="478"/>
      <c r="J50" s="443"/>
      <c r="K50" s="442"/>
      <c r="L50" s="461"/>
      <c r="M50" s="461"/>
      <c r="O50" s="18"/>
      <c r="P50" s="18"/>
      <c r="Q50" s="18"/>
      <c r="R50" s="18"/>
      <c r="S50" s="18"/>
    </row>
    <row r="51" spans="2:19" s="155" customFormat="1" hidden="1" outlineLevel="1">
      <c r="B51" s="1143"/>
      <c r="C51" s="458" t="s">
        <v>247</v>
      </c>
      <c r="D51" s="460"/>
      <c r="E51" s="443"/>
      <c r="F51" s="443"/>
      <c r="G51" s="443"/>
      <c r="H51" s="443"/>
      <c r="I51" s="478"/>
      <c r="J51" s="443"/>
      <c r="K51" s="442"/>
      <c r="L51" s="461"/>
      <c r="M51" s="461"/>
      <c r="O51" s="18"/>
      <c r="P51" s="18"/>
      <c r="Q51" s="18"/>
      <c r="R51" s="18"/>
      <c r="S51" s="18"/>
    </row>
    <row r="52" spans="2:19" s="155" customFormat="1" ht="21" hidden="1" outlineLevel="1">
      <c r="B52" s="1143"/>
      <c r="C52" s="444" t="s">
        <v>347</v>
      </c>
      <c r="D52" s="853">
        <f>CEILING(D100*$O$3,5)</f>
        <v>0</v>
      </c>
      <c r="E52" s="853">
        <f t="shared" ref="E52:J52" si="7">CEILING(E100*$O$3,5)</f>
        <v>0</v>
      </c>
      <c r="F52" s="853">
        <f t="shared" si="7"/>
        <v>0</v>
      </c>
      <c r="G52" s="853">
        <f t="shared" si="7"/>
        <v>0</v>
      </c>
      <c r="H52" s="853">
        <f t="shared" si="7"/>
        <v>0</v>
      </c>
      <c r="I52" s="733">
        <f t="shared" si="7"/>
        <v>0</v>
      </c>
      <c r="J52" s="853">
        <f t="shared" si="7"/>
        <v>0</v>
      </c>
      <c r="K52" s="853">
        <f>CEILING(K100*$O$3,5)</f>
        <v>0</v>
      </c>
      <c r="L52" s="853">
        <f>CEILING(L100*$O$3,5)</f>
        <v>0</v>
      </c>
      <c r="M52" s="853">
        <f>CEILING(M100*$O$3,5)</f>
        <v>0</v>
      </c>
      <c r="O52" s="18"/>
      <c r="P52" s="18"/>
    </row>
    <row r="53" spans="2:19" s="155" customFormat="1" ht="21" hidden="1" outlineLevel="1">
      <c r="B53" s="1143"/>
      <c r="C53" s="459" t="s">
        <v>248</v>
      </c>
      <c r="D53" s="734"/>
      <c r="E53" s="735"/>
      <c r="F53" s="735"/>
      <c r="G53" s="735"/>
      <c r="H53" s="735"/>
      <c r="I53" s="736"/>
      <c r="J53" s="978"/>
      <c r="K53" s="978"/>
      <c r="L53" s="978"/>
      <c r="M53" s="978"/>
      <c r="O53" s="18"/>
      <c r="P53" s="18"/>
      <c r="Q53" s="18"/>
      <c r="R53" s="18"/>
      <c r="S53" s="18"/>
    </row>
    <row r="54" spans="2:19" s="155" customFormat="1" ht="21" hidden="1" outlineLevel="1">
      <c r="B54" s="462"/>
      <c r="C54" s="444" t="s">
        <v>347</v>
      </c>
      <c r="D54" s="732"/>
      <c r="E54" s="853">
        <f t="shared" ref="E54:M54" si="8">CEILING(E102*$O$3,5)</f>
        <v>0</v>
      </c>
      <c r="F54" s="853">
        <f t="shared" si="8"/>
        <v>0</v>
      </c>
      <c r="G54" s="853">
        <f t="shared" si="8"/>
        <v>0</v>
      </c>
      <c r="H54" s="853">
        <f t="shared" si="8"/>
        <v>0</v>
      </c>
      <c r="I54" s="733">
        <f t="shared" si="8"/>
        <v>0</v>
      </c>
      <c r="J54" s="853">
        <f t="shared" si="8"/>
        <v>0</v>
      </c>
      <c r="K54" s="853">
        <f t="shared" si="8"/>
        <v>0</v>
      </c>
      <c r="L54" s="853">
        <f t="shared" si="8"/>
        <v>0</v>
      </c>
      <c r="M54" s="853">
        <f t="shared" si="8"/>
        <v>0</v>
      </c>
      <c r="O54" s="18"/>
      <c r="P54" s="18"/>
    </row>
    <row r="55" spans="2:19" ht="24.75" hidden="1" customHeight="1" outlineLevel="1">
      <c r="D55" s="835" t="e">
        <f>D52/D100-1</f>
        <v>#DIV/0!</v>
      </c>
      <c r="E55" s="835" t="e">
        <f t="shared" ref="E55:H55" si="9">E52/E100-1</f>
        <v>#DIV/0!</v>
      </c>
      <c r="F55" s="835" t="e">
        <f t="shared" si="9"/>
        <v>#DIV/0!</v>
      </c>
      <c r="G55" s="835" t="e">
        <f t="shared" si="9"/>
        <v>#DIV/0!</v>
      </c>
      <c r="H55" s="835" t="e">
        <f t="shared" si="9"/>
        <v>#DIV/0!</v>
      </c>
      <c r="I55" s="835"/>
      <c r="J55" s="835" t="e">
        <f t="shared" ref="J55" si="10">J52/J100-1</f>
        <v>#DIV/0!</v>
      </c>
      <c r="K55" s="835" t="e">
        <f>K52/K100-1</f>
        <v>#DIV/0!</v>
      </c>
      <c r="L55" s="835" t="e">
        <f>L52/L100-1</f>
        <v>#DIV/0!</v>
      </c>
      <c r="M55" s="835" t="e">
        <f>M52/M100-1</f>
        <v>#DIV/0!</v>
      </c>
    </row>
    <row r="56" spans="2:19" ht="24.75" hidden="1" customHeight="1" outlineLevel="2">
      <c r="B56" s="1241" t="s">
        <v>346</v>
      </c>
      <c r="C56" s="713" t="s">
        <v>449</v>
      </c>
      <c r="D56" s="714"/>
      <c r="E56" s="714"/>
      <c r="F56" s="714"/>
      <c r="G56" s="714"/>
      <c r="H56" s="714"/>
      <c r="I56" s="715"/>
      <c r="J56" s="716"/>
      <c r="K56" s="714"/>
      <c r="L56" s="714"/>
      <c r="M56" s="714"/>
      <c r="N56" s="714"/>
    </row>
    <row r="57" spans="2:19" ht="24.75" hidden="1" customHeight="1" outlineLevel="2">
      <c r="B57" s="1241"/>
      <c r="C57" s="713" t="s">
        <v>450</v>
      </c>
      <c r="D57" s="714"/>
      <c r="E57" s="714"/>
      <c r="F57" s="714"/>
      <c r="G57" s="714"/>
      <c r="H57" s="714"/>
      <c r="I57" s="715"/>
      <c r="J57" s="713"/>
      <c r="K57" s="714"/>
      <c r="L57" s="714"/>
      <c r="M57" s="714"/>
      <c r="N57" s="714"/>
    </row>
    <row r="58" spans="2:19" ht="24.75" hidden="1" customHeight="1" outlineLevel="2">
      <c r="B58" s="1241"/>
      <c r="C58" s="716" t="s">
        <v>451</v>
      </c>
      <c r="D58" s="714"/>
      <c r="E58" s="714"/>
      <c r="F58" s="714"/>
      <c r="G58" s="714"/>
      <c r="H58" s="714"/>
      <c r="I58" s="715"/>
      <c r="J58" s="716"/>
      <c r="K58" s="714"/>
      <c r="L58" s="714"/>
      <c r="M58" s="714"/>
      <c r="N58" s="714"/>
    </row>
    <row r="59" spans="2:19" ht="24.75" hidden="1" customHeight="1" outlineLevel="2">
      <c r="B59" s="1241"/>
      <c r="C59" s="716" t="s">
        <v>452</v>
      </c>
      <c r="D59" s="714"/>
      <c r="E59" s="714"/>
      <c r="F59" s="714"/>
      <c r="G59" s="714"/>
      <c r="H59" s="714"/>
      <c r="I59" s="715"/>
      <c r="J59" s="716"/>
      <c r="K59" s="714"/>
      <c r="L59" s="714"/>
      <c r="M59" s="714"/>
      <c r="N59" s="714"/>
    </row>
    <row r="60" spans="2:19" ht="24.75" hidden="1" customHeight="1" outlineLevel="2">
      <c r="B60" s="1241"/>
      <c r="C60" s="717" t="s">
        <v>347</v>
      </c>
      <c r="D60" s="718">
        <v>1795</v>
      </c>
      <c r="E60" s="718">
        <v>1795</v>
      </c>
      <c r="F60" s="718">
        <v>790</v>
      </c>
      <c r="G60" s="718">
        <v>585</v>
      </c>
      <c r="H60" s="718">
        <v>1795</v>
      </c>
      <c r="I60" s="718">
        <v>1795</v>
      </c>
      <c r="J60" s="718">
        <v>1795</v>
      </c>
      <c r="K60" s="718">
        <v>790</v>
      </c>
      <c r="L60" s="718">
        <v>585</v>
      </c>
      <c r="M60" s="976">
        <v>675</v>
      </c>
      <c r="N60" s="976">
        <v>885</v>
      </c>
    </row>
    <row r="61" spans="2:19" ht="24.75" hidden="1" customHeight="1" outlineLevel="2">
      <c r="B61" s="707"/>
      <c r="C61" s="707"/>
      <c r="D61" s="977" t="e">
        <f t="shared" ref="D61:J61" si="11">D60/D115-1</f>
        <v>#DIV/0!</v>
      </c>
      <c r="E61" s="977" t="e">
        <f t="shared" si="11"/>
        <v>#DIV/0!</v>
      </c>
      <c r="F61" s="977" t="e">
        <f t="shared" si="11"/>
        <v>#DIV/0!</v>
      </c>
      <c r="G61" s="977" t="e">
        <f t="shared" si="11"/>
        <v>#DIV/0!</v>
      </c>
      <c r="H61" s="977" t="e">
        <f t="shared" si="11"/>
        <v>#DIV/0!</v>
      </c>
      <c r="I61" s="977" t="e">
        <f t="shared" si="11"/>
        <v>#DIV/0!</v>
      </c>
      <c r="J61" s="977" t="e">
        <f t="shared" si="11"/>
        <v>#DIV/0!</v>
      </c>
      <c r="K61" s="977"/>
      <c r="L61" s="977" t="e">
        <f>K60/L115-1</f>
        <v>#DIV/0!</v>
      </c>
      <c r="M61" s="977" t="e">
        <f>L60/M115-1</f>
        <v>#DIV/0!</v>
      </c>
      <c r="N61" s="977" t="e">
        <f>M60/N115-1</f>
        <v>#DIV/0!</v>
      </c>
      <c r="O61" s="707"/>
    </row>
    <row r="62" spans="2:19" ht="24.75" hidden="1" customHeight="1" outlineLevel="2">
      <c r="B62" s="720"/>
      <c r="C62" s="720"/>
      <c r="D62" s="720">
        <v>1795</v>
      </c>
      <c r="E62" s="720">
        <v>1795</v>
      </c>
      <c r="F62" s="720">
        <v>785</v>
      </c>
      <c r="G62" s="720">
        <v>585</v>
      </c>
      <c r="H62" s="720">
        <v>1795</v>
      </c>
      <c r="I62" s="720">
        <v>1795</v>
      </c>
      <c r="J62" s="720" t="s">
        <v>610</v>
      </c>
      <c r="K62" s="720"/>
      <c r="L62" s="905">
        <v>785</v>
      </c>
      <c r="M62" s="905">
        <v>585</v>
      </c>
      <c r="N62" s="905">
        <v>675</v>
      </c>
      <c r="O62" s="905">
        <v>885</v>
      </c>
    </row>
    <row r="63" spans="2:19" ht="24.75" hidden="1" customHeight="1" outlineLevel="2">
      <c r="B63" s="1223" t="s">
        <v>401</v>
      </c>
      <c r="C63" s="1223"/>
      <c r="D63" s="1224" t="s">
        <v>395</v>
      </c>
      <c r="E63" s="1225"/>
      <c r="F63" s="1225"/>
      <c r="G63" s="1225"/>
      <c r="H63" s="1226"/>
      <c r="I63" s="721"/>
      <c r="J63" s="1244" t="s">
        <v>333</v>
      </c>
      <c r="K63" s="1245"/>
      <c r="L63" s="974" t="s">
        <v>612</v>
      </c>
      <c r="M63" s="1242" t="s">
        <v>611</v>
      </c>
      <c r="O63" s="707"/>
    </row>
    <row r="64" spans="2:19" ht="24.75" hidden="1" customHeight="1" outlineLevel="2">
      <c r="B64" s="1223"/>
      <c r="C64" s="1223"/>
      <c r="D64" s="709" t="s">
        <v>453</v>
      </c>
      <c r="E64" s="709" t="s">
        <v>454</v>
      </c>
      <c r="F64" s="709" t="s">
        <v>455</v>
      </c>
      <c r="G64" s="709" t="s">
        <v>456</v>
      </c>
      <c r="H64" s="709" t="s">
        <v>457</v>
      </c>
      <c r="I64" s="722"/>
      <c r="J64" s="709" t="s">
        <v>337</v>
      </c>
      <c r="K64" s="709" t="s">
        <v>458</v>
      </c>
      <c r="L64" s="975"/>
      <c r="M64" s="1243"/>
      <c r="O64" s="707"/>
    </row>
    <row r="65" spans="2:15" ht="24.75" hidden="1" customHeight="1" outlineLevel="2">
      <c r="B65" s="1228" t="s">
        <v>14</v>
      </c>
      <c r="C65" s="1229"/>
      <c r="D65" s="711" t="s">
        <v>18</v>
      </c>
      <c r="E65" s="711" t="s">
        <v>18</v>
      </c>
      <c r="F65" s="711" t="s">
        <v>18</v>
      </c>
      <c r="G65" s="711" t="s">
        <v>18</v>
      </c>
      <c r="H65" s="711" t="s">
        <v>18</v>
      </c>
      <c r="I65" s="723"/>
      <c r="J65" s="711" t="s">
        <v>18</v>
      </c>
      <c r="K65" s="711" t="s">
        <v>18</v>
      </c>
      <c r="L65" s="711" t="s">
        <v>18</v>
      </c>
      <c r="M65" s="711" t="s">
        <v>18</v>
      </c>
      <c r="O65" s="707"/>
    </row>
    <row r="66" spans="2:15" ht="24.75" hidden="1" customHeight="1" outlineLevel="2">
      <c r="B66" s="1228" t="s">
        <v>31</v>
      </c>
      <c r="C66" s="1229"/>
      <c r="D66" s="711" t="s">
        <v>43</v>
      </c>
      <c r="E66" s="711" t="s">
        <v>43</v>
      </c>
      <c r="F66" s="711" t="s">
        <v>43</v>
      </c>
      <c r="G66" s="711" t="s">
        <v>43</v>
      </c>
      <c r="H66" s="711" t="s">
        <v>43</v>
      </c>
      <c r="I66" s="723"/>
      <c r="J66" s="711" t="s">
        <v>43</v>
      </c>
      <c r="K66" s="711" t="s">
        <v>43</v>
      </c>
      <c r="L66" s="711" t="s">
        <v>45</v>
      </c>
      <c r="M66" s="711" t="s">
        <v>45</v>
      </c>
      <c r="O66" s="707"/>
    </row>
    <row r="67" spans="2:15" ht="24.75" hidden="1" customHeight="1" outlineLevel="2">
      <c r="B67" s="1230" t="s">
        <v>346</v>
      </c>
      <c r="C67" s="713" t="s">
        <v>449</v>
      </c>
      <c r="D67" s="724"/>
      <c r="E67" s="714"/>
      <c r="F67" s="714"/>
      <c r="G67" s="714"/>
      <c r="H67" s="714"/>
      <c r="I67" s="715"/>
      <c r="J67" s="714"/>
      <c r="K67" s="714"/>
      <c r="L67" s="725"/>
      <c r="M67" s="725"/>
      <c r="O67" s="707"/>
    </row>
    <row r="68" spans="2:15" ht="24.75" hidden="1" customHeight="1" outlineLevel="2">
      <c r="B68" s="1231"/>
      <c r="C68" s="713" t="s">
        <v>459</v>
      </c>
      <c r="D68" s="726"/>
      <c r="E68" s="714"/>
      <c r="F68" s="714"/>
      <c r="G68" s="714"/>
      <c r="H68" s="714"/>
      <c r="I68" s="715"/>
      <c r="J68" s="714"/>
      <c r="K68" s="714"/>
      <c r="L68" s="725"/>
      <c r="M68" s="725"/>
      <c r="O68" s="707"/>
    </row>
    <row r="69" spans="2:15" ht="24.75" hidden="1" customHeight="1" outlineLevel="2">
      <c r="B69" s="1231"/>
      <c r="C69" s="713" t="s">
        <v>450</v>
      </c>
      <c r="D69" s="727"/>
      <c r="E69" s="714"/>
      <c r="F69" s="714"/>
      <c r="G69" s="714"/>
      <c r="H69" s="714"/>
      <c r="I69" s="715"/>
      <c r="J69" s="714"/>
      <c r="K69" s="716"/>
      <c r="L69" s="725"/>
      <c r="M69" s="725"/>
      <c r="O69" s="707"/>
    </row>
    <row r="70" spans="2:15" ht="24.75" hidden="1" customHeight="1" outlineLevel="2">
      <c r="B70" s="1231"/>
      <c r="C70" s="716" t="s">
        <v>451</v>
      </c>
      <c r="D70" s="724"/>
      <c r="E70" s="714"/>
      <c r="F70" s="714"/>
      <c r="G70" s="714"/>
      <c r="H70" s="714"/>
      <c r="I70" s="715"/>
      <c r="J70" s="714"/>
      <c r="K70" s="716"/>
      <c r="L70" s="725"/>
      <c r="M70" s="725"/>
      <c r="O70" s="707"/>
    </row>
    <row r="71" spans="2:15" ht="24.75" hidden="1" customHeight="1" outlineLevel="2">
      <c r="B71" s="1231"/>
      <c r="C71" s="726" t="s">
        <v>460</v>
      </c>
      <c r="D71" s="728"/>
      <c r="E71" s="714"/>
      <c r="F71" s="714"/>
      <c r="G71" s="714"/>
      <c r="H71" s="714"/>
      <c r="I71" s="715"/>
      <c r="J71" s="714"/>
      <c r="K71" s="716"/>
      <c r="L71" s="729"/>
      <c r="M71" s="729"/>
      <c r="O71" s="707"/>
    </row>
    <row r="72" spans="2:15" ht="24.75" hidden="1" customHeight="1" outlineLevel="2">
      <c r="B72" s="1231"/>
      <c r="C72" s="726" t="s">
        <v>247</v>
      </c>
      <c r="D72" s="728"/>
      <c r="E72" s="714"/>
      <c r="F72" s="714"/>
      <c r="G72" s="714"/>
      <c r="H72" s="714"/>
      <c r="I72" s="715"/>
      <c r="J72" s="714"/>
      <c r="K72" s="716"/>
      <c r="L72" s="729"/>
      <c r="M72" s="729"/>
      <c r="O72" s="707"/>
    </row>
    <row r="73" spans="2:15" ht="24.75" hidden="1" customHeight="1" outlineLevel="2">
      <c r="B73" s="1231"/>
      <c r="C73" s="717" t="s">
        <v>347</v>
      </c>
      <c r="D73" s="718">
        <v>1975</v>
      </c>
      <c r="E73" s="718">
        <v>1615</v>
      </c>
      <c r="F73" s="718">
        <v>1615</v>
      </c>
      <c r="G73" s="718">
        <v>1615</v>
      </c>
      <c r="H73" s="718">
        <v>2135</v>
      </c>
      <c r="I73" s="719"/>
      <c r="J73" s="976">
        <v>790</v>
      </c>
      <c r="K73" s="718">
        <v>585</v>
      </c>
      <c r="L73" s="976">
        <v>675</v>
      </c>
      <c r="M73" s="976">
        <v>885</v>
      </c>
      <c r="O73" s="707"/>
    </row>
    <row r="74" spans="2:15" ht="24.75" hidden="1" customHeight="1" outlineLevel="2">
      <c r="B74" s="1231"/>
      <c r="C74" s="727" t="s">
        <v>248</v>
      </c>
      <c r="D74" s="724"/>
      <c r="E74" s="714"/>
      <c r="F74" s="714"/>
      <c r="G74" s="714"/>
      <c r="H74" s="714"/>
      <c r="I74" s="715"/>
      <c r="J74" s="714"/>
      <c r="K74" s="716"/>
      <c r="L74" s="725"/>
      <c r="M74" s="725"/>
      <c r="O74" s="707"/>
    </row>
    <row r="75" spans="2:15" ht="24.75" hidden="1" customHeight="1" outlineLevel="2">
      <c r="B75" s="730"/>
      <c r="C75" s="717" t="s">
        <v>347</v>
      </c>
      <c r="D75" s="718"/>
      <c r="E75" s="718">
        <v>1775</v>
      </c>
      <c r="F75" s="718">
        <v>1775</v>
      </c>
      <c r="G75" s="718">
        <v>1775</v>
      </c>
      <c r="H75" s="718">
        <v>2135</v>
      </c>
      <c r="I75" s="719"/>
      <c r="J75" s="976">
        <v>790</v>
      </c>
      <c r="K75" s="718">
        <v>585</v>
      </c>
      <c r="L75" s="976">
        <v>675</v>
      </c>
      <c r="M75" s="976">
        <v>885</v>
      </c>
      <c r="O75" s="707"/>
    </row>
    <row r="76" spans="2:15" ht="24.75" hidden="1" customHeight="1" outlineLevel="1">
      <c r="D76" s="720"/>
      <c r="E76" s="707"/>
      <c r="F76" s="707"/>
      <c r="G76" s="707"/>
      <c r="H76" s="707"/>
      <c r="I76" s="720"/>
      <c r="J76" s="905"/>
      <c r="K76" s="905"/>
      <c r="L76" s="905"/>
      <c r="M76" s="905"/>
      <c r="N76" s="905"/>
    </row>
    <row r="77" spans="2:15" ht="24.75" hidden="1" customHeight="1" outlineLevel="1">
      <c r="D77" s="720"/>
      <c r="E77" s="707"/>
      <c r="F77" s="707"/>
      <c r="G77" s="707"/>
      <c r="H77" s="707"/>
      <c r="I77" s="720"/>
      <c r="J77" s="905"/>
      <c r="K77" s="905"/>
      <c r="L77" s="905"/>
      <c r="M77" s="905"/>
      <c r="N77" s="905"/>
    </row>
    <row r="78" spans="2:15" ht="24.75" hidden="1" customHeight="1" outlineLevel="1">
      <c r="D78" s="720"/>
      <c r="E78" s="707"/>
      <c r="F78" s="707"/>
      <c r="G78" s="707"/>
      <c r="H78" s="707"/>
      <c r="I78" s="720"/>
      <c r="J78" s="905"/>
      <c r="K78" s="905"/>
      <c r="L78" s="905"/>
      <c r="M78" s="905"/>
      <c r="N78" s="905"/>
    </row>
    <row r="79" spans="2:15" ht="15" hidden="1" customHeight="1" outlineLevel="1">
      <c r="B79" s="707"/>
      <c r="C79" s="707" t="s">
        <v>569</v>
      </c>
      <c r="D79" s="707"/>
      <c r="E79" s="707">
        <v>1770</v>
      </c>
      <c r="F79" s="707">
        <v>1770</v>
      </c>
      <c r="G79" s="707">
        <v>1770</v>
      </c>
      <c r="H79" s="707"/>
      <c r="I79" s="707"/>
      <c r="J79" s="707"/>
      <c r="K79" s="707"/>
      <c r="L79" s="707"/>
      <c r="M79" s="707"/>
      <c r="N79" s="707"/>
    </row>
    <row r="80" spans="2:15" hidden="1" outlineLevel="2">
      <c r="B80" s="1223" t="s">
        <v>401</v>
      </c>
      <c r="C80" s="1223"/>
      <c r="D80" s="1224" t="s">
        <v>395</v>
      </c>
      <c r="E80" s="1226"/>
      <c r="F80" s="1227" t="s">
        <v>333</v>
      </c>
      <c r="G80" s="1227"/>
      <c r="H80" s="1224" t="s">
        <v>395</v>
      </c>
      <c r="I80" s="1247"/>
      <c r="J80" s="1226"/>
      <c r="K80" s="721"/>
      <c r="L80" s="1227" t="s">
        <v>333</v>
      </c>
      <c r="M80" s="1227"/>
      <c r="N80" s="1242" t="s">
        <v>442</v>
      </c>
    </row>
    <row r="81" spans="2:14" hidden="1" outlineLevel="2">
      <c r="B81" s="1223"/>
      <c r="C81" s="1223"/>
      <c r="D81" s="709" t="s">
        <v>443</v>
      </c>
      <c r="E81" s="709" t="s">
        <v>444</v>
      </c>
      <c r="F81" s="709" t="s">
        <v>445</v>
      </c>
      <c r="G81" s="709" t="s">
        <v>338</v>
      </c>
      <c r="H81" s="709" t="s">
        <v>446</v>
      </c>
      <c r="I81" s="710" t="s">
        <v>568</v>
      </c>
      <c r="J81" s="709" t="s">
        <v>447</v>
      </c>
      <c r="K81" s="722"/>
      <c r="L81" s="709" t="s">
        <v>448</v>
      </c>
      <c r="M81" s="709" t="s">
        <v>342</v>
      </c>
      <c r="N81" s="1243"/>
    </row>
    <row r="82" spans="2:14" hidden="1" outlineLevel="2">
      <c r="B82" s="1228" t="s">
        <v>14</v>
      </c>
      <c r="C82" s="1229"/>
      <c r="D82" s="711" t="s">
        <v>18</v>
      </c>
      <c r="E82" s="711" t="s">
        <v>18</v>
      </c>
      <c r="F82" s="711" t="s">
        <v>18</v>
      </c>
      <c r="G82" s="711" t="s">
        <v>18</v>
      </c>
      <c r="H82" s="711" t="s">
        <v>18</v>
      </c>
      <c r="I82" s="712" t="s">
        <v>18</v>
      </c>
      <c r="J82" s="711" t="s">
        <v>18</v>
      </c>
      <c r="K82" s="723"/>
      <c r="L82" s="711" t="s">
        <v>18</v>
      </c>
      <c r="M82" s="711" t="s">
        <v>18</v>
      </c>
      <c r="N82" s="711" t="s">
        <v>18</v>
      </c>
    </row>
    <row r="83" spans="2:14" hidden="1" outlineLevel="2">
      <c r="B83" s="1228" t="s">
        <v>31</v>
      </c>
      <c r="C83" s="1229"/>
      <c r="D83" s="711" t="s">
        <v>45</v>
      </c>
      <c r="E83" s="711" t="s">
        <v>45</v>
      </c>
      <c r="F83" s="711" t="s">
        <v>45</v>
      </c>
      <c r="G83" s="711" t="s">
        <v>45</v>
      </c>
      <c r="H83" s="711" t="s">
        <v>45</v>
      </c>
      <c r="I83" s="712" t="s">
        <v>45</v>
      </c>
      <c r="J83" s="711" t="s">
        <v>45</v>
      </c>
      <c r="K83" s="723"/>
      <c r="L83" s="711" t="s">
        <v>45</v>
      </c>
      <c r="M83" s="711" t="s">
        <v>45</v>
      </c>
      <c r="N83" s="711" t="s">
        <v>45</v>
      </c>
    </row>
    <row r="84" spans="2:14" ht="45" hidden="1" outlineLevel="2">
      <c r="B84" s="1241" t="s">
        <v>346</v>
      </c>
      <c r="C84" s="713" t="s">
        <v>449</v>
      </c>
      <c r="D84" s="714"/>
      <c r="E84" s="714"/>
      <c r="F84" s="714"/>
      <c r="G84" s="714"/>
      <c r="H84" s="714"/>
      <c r="I84" s="715"/>
      <c r="J84" s="716"/>
      <c r="K84" s="777"/>
      <c r="L84" s="714"/>
      <c r="M84" s="714"/>
      <c r="N84" s="714"/>
    </row>
    <row r="85" spans="2:14" ht="30" hidden="1" outlineLevel="2">
      <c r="B85" s="1241"/>
      <c r="C85" s="713" t="s">
        <v>450</v>
      </c>
      <c r="D85" s="714"/>
      <c r="E85" s="714"/>
      <c r="F85" s="714"/>
      <c r="G85" s="714"/>
      <c r="H85" s="714"/>
      <c r="I85" s="715"/>
      <c r="J85" s="713"/>
      <c r="K85" s="766"/>
      <c r="L85" s="714"/>
      <c r="M85" s="714"/>
      <c r="N85" s="714"/>
    </row>
    <row r="86" spans="2:14" hidden="1" outlineLevel="2">
      <c r="B86" s="1241"/>
      <c r="C86" s="716" t="s">
        <v>451</v>
      </c>
      <c r="D86" s="714"/>
      <c r="E86" s="714"/>
      <c r="F86" s="714"/>
      <c r="G86" s="714"/>
      <c r="H86" s="714"/>
      <c r="I86" s="715"/>
      <c r="J86" s="716"/>
      <c r="K86" s="777"/>
      <c r="L86" s="714"/>
      <c r="M86" s="714"/>
      <c r="N86" s="714"/>
    </row>
    <row r="87" spans="2:14" hidden="1" outlineLevel="2">
      <c r="B87" s="1241"/>
      <c r="C87" s="716" t="s">
        <v>452</v>
      </c>
      <c r="D87" s="714"/>
      <c r="E87" s="714"/>
      <c r="F87" s="714"/>
      <c r="G87" s="714"/>
      <c r="H87" s="714"/>
      <c r="I87" s="715"/>
      <c r="J87" s="716"/>
      <c r="K87" s="777"/>
      <c r="L87" s="714"/>
      <c r="M87" s="714"/>
      <c r="N87" s="714"/>
    </row>
    <row r="88" spans="2:14" ht="21" hidden="1" outlineLevel="2">
      <c r="B88" s="1241"/>
      <c r="C88" s="717" t="s">
        <v>347</v>
      </c>
      <c r="D88" s="718">
        <v>1630</v>
      </c>
      <c r="E88" s="718">
        <v>1630</v>
      </c>
      <c r="F88" s="718">
        <v>715</v>
      </c>
      <c r="G88" s="718">
        <v>530</v>
      </c>
      <c r="H88" s="718">
        <v>1630</v>
      </c>
      <c r="I88" s="719">
        <v>1630</v>
      </c>
      <c r="J88" s="718">
        <v>1630</v>
      </c>
      <c r="K88" s="719"/>
      <c r="L88" s="718">
        <v>715</v>
      </c>
      <c r="M88" s="718">
        <v>530</v>
      </c>
      <c r="N88" s="718">
        <v>530</v>
      </c>
    </row>
    <row r="89" spans="2:14" hidden="1" outlineLevel="2">
      <c r="B89" s="707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</row>
    <row r="90" spans="2:14" hidden="1" outlineLevel="2">
      <c r="B90" s="720"/>
      <c r="C90" s="720"/>
      <c r="D90" s="720"/>
      <c r="E90" s="720"/>
      <c r="F90" s="720"/>
      <c r="G90" s="720"/>
      <c r="H90" s="720"/>
      <c r="I90" s="720"/>
      <c r="J90" s="720"/>
      <c r="K90" s="720"/>
      <c r="L90" s="720"/>
      <c r="M90" s="707"/>
      <c r="N90" s="707"/>
    </row>
    <row r="91" spans="2:14" hidden="1" outlineLevel="2">
      <c r="B91" s="1223" t="s">
        <v>401</v>
      </c>
      <c r="C91" s="1223"/>
      <c r="D91" s="1224" t="s">
        <v>395</v>
      </c>
      <c r="E91" s="1225"/>
      <c r="F91" s="1225"/>
      <c r="G91" s="1225"/>
      <c r="H91" s="1226"/>
      <c r="I91" s="721"/>
      <c r="J91" s="1227" t="s">
        <v>333</v>
      </c>
      <c r="K91" s="1246"/>
      <c r="L91" s="1227"/>
      <c r="M91" s="1242" t="s">
        <v>442</v>
      </c>
      <c r="N91" s="707"/>
    </row>
    <row r="92" spans="2:14" hidden="1" outlineLevel="2">
      <c r="B92" s="1223"/>
      <c r="C92" s="1223"/>
      <c r="D92" s="709" t="s">
        <v>453</v>
      </c>
      <c r="E92" s="709" t="s">
        <v>454</v>
      </c>
      <c r="F92" s="709" t="s">
        <v>455</v>
      </c>
      <c r="G92" s="709" t="s">
        <v>456</v>
      </c>
      <c r="H92" s="709" t="s">
        <v>457</v>
      </c>
      <c r="I92" s="722"/>
      <c r="J92" s="709" t="s">
        <v>337</v>
      </c>
      <c r="K92" s="722"/>
      <c r="L92" s="709" t="s">
        <v>458</v>
      </c>
      <c r="M92" s="1243"/>
      <c r="N92" s="707"/>
    </row>
    <row r="93" spans="2:14" hidden="1" outlineLevel="2">
      <c r="B93" s="1228" t="s">
        <v>14</v>
      </c>
      <c r="C93" s="1229"/>
      <c r="D93" s="711" t="s">
        <v>18</v>
      </c>
      <c r="E93" s="711" t="s">
        <v>18</v>
      </c>
      <c r="F93" s="711" t="s">
        <v>18</v>
      </c>
      <c r="G93" s="711" t="s">
        <v>18</v>
      </c>
      <c r="H93" s="711" t="s">
        <v>18</v>
      </c>
      <c r="I93" s="723"/>
      <c r="J93" s="711" t="s">
        <v>18</v>
      </c>
      <c r="K93" s="723"/>
      <c r="L93" s="711" t="s">
        <v>18</v>
      </c>
      <c r="M93" s="711" t="s">
        <v>18</v>
      </c>
      <c r="N93" s="707"/>
    </row>
    <row r="94" spans="2:14" hidden="1" outlineLevel="2">
      <c r="B94" s="1228" t="s">
        <v>31</v>
      </c>
      <c r="C94" s="1229"/>
      <c r="D94" s="711" t="s">
        <v>43</v>
      </c>
      <c r="E94" s="711" t="s">
        <v>43</v>
      </c>
      <c r="F94" s="711" t="s">
        <v>43</v>
      </c>
      <c r="G94" s="711" t="s">
        <v>43</v>
      </c>
      <c r="H94" s="711" t="s">
        <v>43</v>
      </c>
      <c r="I94" s="723"/>
      <c r="J94" s="711" t="s">
        <v>43</v>
      </c>
      <c r="K94" s="723"/>
      <c r="L94" s="711" t="s">
        <v>43</v>
      </c>
      <c r="M94" s="711" t="s">
        <v>45</v>
      </c>
      <c r="N94" s="707"/>
    </row>
    <row r="95" spans="2:14" ht="45" hidden="1" outlineLevel="2">
      <c r="B95" s="1230" t="s">
        <v>346</v>
      </c>
      <c r="C95" s="713" t="s">
        <v>449</v>
      </c>
      <c r="D95" s="724"/>
      <c r="E95" s="714"/>
      <c r="F95" s="714"/>
      <c r="G95" s="714"/>
      <c r="H95" s="714"/>
      <c r="I95" s="715"/>
      <c r="J95" s="714"/>
      <c r="K95" s="715"/>
      <c r="L95" s="714"/>
      <c r="M95" s="725"/>
      <c r="N95" s="707"/>
    </row>
    <row r="96" spans="2:14" ht="45" hidden="1" outlineLevel="2">
      <c r="B96" s="1231"/>
      <c r="C96" s="713" t="s">
        <v>459</v>
      </c>
      <c r="D96" s="726"/>
      <c r="E96" s="714"/>
      <c r="F96" s="714"/>
      <c r="G96" s="714"/>
      <c r="H96" s="714"/>
      <c r="I96" s="715"/>
      <c r="J96" s="714"/>
      <c r="K96" s="715"/>
      <c r="L96" s="714"/>
      <c r="M96" s="725"/>
      <c r="N96" s="707"/>
    </row>
    <row r="97" spans="2:14" ht="30" hidden="1" outlineLevel="2">
      <c r="B97" s="1231"/>
      <c r="C97" s="713" t="s">
        <v>450</v>
      </c>
      <c r="D97" s="727"/>
      <c r="E97" s="714"/>
      <c r="F97" s="714"/>
      <c r="G97" s="714"/>
      <c r="H97" s="714"/>
      <c r="I97" s="715"/>
      <c r="J97" s="714"/>
      <c r="K97" s="715"/>
      <c r="L97" s="716"/>
      <c r="M97" s="725"/>
      <c r="N97" s="707"/>
    </row>
    <row r="98" spans="2:14" hidden="1" outlineLevel="2">
      <c r="B98" s="1231"/>
      <c r="C98" s="716" t="s">
        <v>451</v>
      </c>
      <c r="D98" s="724"/>
      <c r="E98" s="714"/>
      <c r="F98" s="714"/>
      <c r="G98" s="714"/>
      <c r="H98" s="714"/>
      <c r="I98" s="715"/>
      <c r="J98" s="714"/>
      <c r="K98" s="715"/>
      <c r="L98" s="716"/>
      <c r="M98" s="725"/>
      <c r="N98" s="707"/>
    </row>
    <row r="99" spans="2:14" hidden="1" outlineLevel="2">
      <c r="B99" s="1231"/>
      <c r="C99" s="726" t="s">
        <v>460</v>
      </c>
      <c r="D99" s="728"/>
      <c r="E99" s="714"/>
      <c r="F99" s="714"/>
      <c r="G99" s="714"/>
      <c r="H99" s="714"/>
      <c r="I99" s="715"/>
      <c r="J99" s="714"/>
      <c r="K99" s="715"/>
      <c r="L99" s="716"/>
      <c r="M99" s="729"/>
      <c r="N99" s="707"/>
    </row>
    <row r="100" spans="2:14" hidden="1" outlineLevel="2">
      <c r="B100" s="1231"/>
      <c r="C100" s="726" t="s">
        <v>247</v>
      </c>
      <c r="D100" s="728"/>
      <c r="E100" s="714"/>
      <c r="F100" s="714"/>
      <c r="G100" s="714"/>
      <c r="H100" s="714"/>
      <c r="I100" s="715"/>
      <c r="J100" s="714"/>
      <c r="K100" s="715"/>
      <c r="L100" s="716"/>
      <c r="M100" s="729"/>
      <c r="N100" s="707"/>
    </row>
    <row r="101" spans="2:14" ht="21" hidden="1" outlineLevel="2">
      <c r="B101" s="1231"/>
      <c r="C101" s="717" t="s">
        <v>347</v>
      </c>
      <c r="D101" s="718">
        <v>1795</v>
      </c>
      <c r="E101" s="718">
        <v>1465</v>
      </c>
      <c r="F101" s="718">
        <v>1465</v>
      </c>
      <c r="G101" s="718">
        <v>1465</v>
      </c>
      <c r="H101" s="718">
        <v>1940</v>
      </c>
      <c r="I101" s="719"/>
      <c r="J101" s="718">
        <v>715</v>
      </c>
      <c r="K101" s="719"/>
      <c r="L101" s="718">
        <v>530</v>
      </c>
      <c r="M101" s="718">
        <v>530</v>
      </c>
      <c r="N101" s="707"/>
    </row>
    <row r="102" spans="2:14" hidden="1" outlineLevel="2">
      <c r="B102" s="1231"/>
      <c r="C102" s="727" t="s">
        <v>248</v>
      </c>
      <c r="D102" s="724"/>
      <c r="E102" s="714"/>
      <c r="F102" s="714"/>
      <c r="G102" s="714"/>
      <c r="H102" s="714"/>
      <c r="I102" s="715"/>
      <c r="J102" s="714"/>
      <c r="K102" s="715"/>
      <c r="L102" s="716"/>
      <c r="M102" s="725"/>
      <c r="N102" s="707"/>
    </row>
    <row r="103" spans="2:14" ht="21" hidden="1" outlineLevel="2">
      <c r="B103" s="730"/>
      <c r="C103" s="717" t="s">
        <v>347</v>
      </c>
      <c r="D103" s="718"/>
      <c r="E103" s="718">
        <v>1610</v>
      </c>
      <c r="F103" s="718">
        <v>1610</v>
      </c>
      <c r="G103" s="718">
        <v>1610</v>
      </c>
      <c r="H103" s="718">
        <v>1940</v>
      </c>
      <c r="I103" s="719"/>
      <c r="J103" s="718">
        <v>715</v>
      </c>
      <c r="K103" s="719"/>
      <c r="L103" s="718">
        <v>530</v>
      </c>
      <c r="M103" s="718">
        <v>530</v>
      </c>
      <c r="N103" s="707"/>
    </row>
    <row r="104" spans="2:14" ht="17.25" hidden="1" customHeight="1" outlineLevel="1">
      <c r="C104" s="251" t="s">
        <v>575</v>
      </c>
    </row>
    <row r="105" spans="2:14" hidden="1" outlineLevel="2">
      <c r="B105" s="1223" t="s">
        <v>401</v>
      </c>
      <c r="C105" s="1223"/>
      <c r="D105" s="1224" t="s">
        <v>395</v>
      </c>
      <c r="E105" s="1226"/>
      <c r="F105" s="1227" t="s">
        <v>333</v>
      </c>
      <c r="G105" s="1227"/>
      <c r="H105" s="1224" t="s">
        <v>395</v>
      </c>
      <c r="I105" s="1247"/>
      <c r="J105" s="1226"/>
      <c r="K105" s="721"/>
      <c r="L105" s="1227" t="s">
        <v>333</v>
      </c>
      <c r="M105" s="1227"/>
      <c r="N105" s="1242" t="s">
        <v>442</v>
      </c>
    </row>
    <row r="106" spans="2:14" hidden="1" outlineLevel="2">
      <c r="B106" s="1223"/>
      <c r="C106" s="1223"/>
      <c r="D106" s="709" t="s">
        <v>443</v>
      </c>
      <c r="E106" s="709" t="s">
        <v>444</v>
      </c>
      <c r="F106" s="709" t="s">
        <v>445</v>
      </c>
      <c r="G106" s="709" t="s">
        <v>338</v>
      </c>
      <c r="H106" s="709" t="s">
        <v>446</v>
      </c>
      <c r="I106" s="710" t="s">
        <v>568</v>
      </c>
      <c r="J106" s="709" t="s">
        <v>447</v>
      </c>
      <c r="K106" s="722"/>
      <c r="L106" s="709" t="s">
        <v>448</v>
      </c>
      <c r="M106" s="709" t="s">
        <v>342</v>
      </c>
      <c r="N106" s="1243"/>
    </row>
    <row r="107" spans="2:14" hidden="1" outlineLevel="2">
      <c r="B107" s="1228" t="s">
        <v>14</v>
      </c>
      <c r="C107" s="1229"/>
      <c r="D107" s="711" t="s">
        <v>18</v>
      </c>
      <c r="E107" s="711" t="s">
        <v>18</v>
      </c>
      <c r="F107" s="711" t="s">
        <v>18</v>
      </c>
      <c r="G107" s="711" t="s">
        <v>18</v>
      </c>
      <c r="H107" s="711" t="s">
        <v>18</v>
      </c>
      <c r="I107" s="712" t="s">
        <v>18</v>
      </c>
      <c r="J107" s="711" t="s">
        <v>18</v>
      </c>
      <c r="K107" s="723"/>
      <c r="L107" s="711" t="s">
        <v>18</v>
      </c>
      <c r="M107" s="711" t="s">
        <v>18</v>
      </c>
      <c r="N107" s="711" t="s">
        <v>18</v>
      </c>
    </row>
    <row r="108" spans="2:14" hidden="1" outlineLevel="2">
      <c r="B108" s="1228" t="s">
        <v>31</v>
      </c>
      <c r="C108" s="1229"/>
      <c r="D108" s="711" t="s">
        <v>45</v>
      </c>
      <c r="E108" s="711" t="s">
        <v>45</v>
      </c>
      <c r="F108" s="711" t="s">
        <v>45</v>
      </c>
      <c r="G108" s="711" t="s">
        <v>45</v>
      </c>
      <c r="H108" s="711" t="s">
        <v>45</v>
      </c>
      <c r="I108" s="712" t="s">
        <v>45</v>
      </c>
      <c r="J108" s="711" t="s">
        <v>45</v>
      </c>
      <c r="K108" s="723"/>
      <c r="L108" s="711" t="s">
        <v>45</v>
      </c>
      <c r="M108" s="711" t="s">
        <v>45</v>
      </c>
      <c r="N108" s="711" t="s">
        <v>45</v>
      </c>
    </row>
    <row r="109" spans="2:14" ht="45" hidden="1" outlineLevel="2">
      <c r="B109" s="1241" t="s">
        <v>346</v>
      </c>
      <c r="C109" s="713" t="s">
        <v>449</v>
      </c>
      <c r="D109" s="714"/>
      <c r="E109" s="714"/>
      <c r="F109" s="714"/>
      <c r="G109" s="714"/>
      <c r="H109" s="714"/>
      <c r="I109" s="715"/>
      <c r="J109" s="716"/>
      <c r="K109" s="777"/>
      <c r="L109" s="714"/>
      <c r="M109" s="714"/>
      <c r="N109" s="714"/>
    </row>
    <row r="110" spans="2:14" ht="30" hidden="1" outlineLevel="2">
      <c r="B110" s="1241"/>
      <c r="C110" s="713" t="s">
        <v>450</v>
      </c>
      <c r="D110" s="714"/>
      <c r="E110" s="714"/>
      <c r="F110" s="714"/>
      <c r="G110" s="714"/>
      <c r="H110" s="714"/>
      <c r="I110" s="715"/>
      <c r="J110" s="713"/>
      <c r="K110" s="766"/>
      <c r="L110" s="714"/>
      <c r="M110" s="714"/>
      <c r="N110" s="714"/>
    </row>
    <row r="111" spans="2:14" hidden="1" outlineLevel="2">
      <c r="B111" s="1241"/>
      <c r="C111" s="716" t="s">
        <v>451</v>
      </c>
      <c r="D111" s="714"/>
      <c r="E111" s="714"/>
      <c r="F111" s="714"/>
      <c r="G111" s="714"/>
      <c r="H111" s="714"/>
      <c r="I111" s="715"/>
      <c r="J111" s="716"/>
      <c r="K111" s="777"/>
      <c r="L111" s="714"/>
      <c r="M111" s="714"/>
      <c r="N111" s="714"/>
    </row>
    <row r="112" spans="2:14" hidden="1" outlineLevel="2">
      <c r="B112" s="1241"/>
      <c r="C112" s="716" t="s">
        <v>452</v>
      </c>
      <c r="D112" s="714"/>
      <c r="E112" s="714"/>
      <c r="F112" s="714"/>
      <c r="G112" s="714"/>
      <c r="H112" s="714"/>
      <c r="I112" s="715"/>
      <c r="J112" s="716"/>
      <c r="K112" s="777"/>
      <c r="L112" s="714"/>
      <c r="M112" s="714"/>
      <c r="N112" s="714"/>
    </row>
    <row r="113" spans="2:14" ht="21" hidden="1" outlineLevel="2">
      <c r="B113" s="1241"/>
      <c r="C113" s="717" t="s">
        <v>347</v>
      </c>
      <c r="D113" s="731">
        <f t="shared" ref="D113:N113" si="12">D12/D88-1</f>
        <v>0.21472392638036819</v>
      </c>
      <c r="E113" s="731">
        <f t="shared" si="12"/>
        <v>0.21472392638036819</v>
      </c>
      <c r="F113" s="731">
        <f t="shared" si="12"/>
        <v>0.21678321678321688</v>
      </c>
      <c r="G113" s="731">
        <f t="shared" si="12"/>
        <v>0.22641509433962259</v>
      </c>
      <c r="H113" s="731">
        <f t="shared" si="12"/>
        <v>0.21472392638036819</v>
      </c>
      <c r="I113" s="731">
        <f t="shared" si="12"/>
        <v>0.21472392638036819</v>
      </c>
      <c r="J113" s="731">
        <f t="shared" si="12"/>
        <v>0.21472392638036819</v>
      </c>
      <c r="K113" s="981"/>
      <c r="L113" s="731">
        <f t="shared" si="12"/>
        <v>0.21678321678321688</v>
      </c>
      <c r="M113" s="731">
        <f t="shared" si="12"/>
        <v>0.22641509433962259</v>
      </c>
      <c r="N113" s="731">
        <f t="shared" si="12"/>
        <v>0.41509433962264142</v>
      </c>
    </row>
    <row r="114" spans="2:14" hidden="1" outlineLevel="2">
      <c r="B114" s="707"/>
      <c r="C114" s="707"/>
      <c r="D114" s="707"/>
      <c r="E114" s="707"/>
      <c r="F114" s="707"/>
      <c r="G114" s="707"/>
      <c r="H114" s="707"/>
      <c r="I114" s="707"/>
      <c r="J114" s="707"/>
      <c r="K114" s="707"/>
      <c r="L114" s="707"/>
      <c r="M114" s="707"/>
      <c r="N114" s="707"/>
    </row>
    <row r="115" spans="2:14" hidden="1" outlineLevel="2">
      <c r="B115" s="720"/>
      <c r="C115" s="720"/>
      <c r="D115" s="720"/>
      <c r="E115" s="720"/>
      <c r="F115" s="720"/>
      <c r="G115" s="720"/>
      <c r="H115" s="720"/>
      <c r="I115" s="720"/>
      <c r="J115" s="720"/>
      <c r="K115" s="720"/>
      <c r="L115" s="720"/>
      <c r="M115" s="707"/>
      <c r="N115" s="707"/>
    </row>
    <row r="116" spans="2:14" hidden="1" outlineLevel="2">
      <c r="B116" s="1223" t="s">
        <v>401</v>
      </c>
      <c r="C116" s="1223"/>
      <c r="D116" s="1224" t="s">
        <v>395</v>
      </c>
      <c r="E116" s="1225"/>
      <c r="F116" s="1225"/>
      <c r="G116" s="1225"/>
      <c r="H116" s="1226"/>
      <c r="I116" s="721"/>
      <c r="J116" s="1227" t="s">
        <v>333</v>
      </c>
      <c r="K116" s="1246"/>
      <c r="L116" s="1227"/>
      <c r="M116" s="1242" t="s">
        <v>442</v>
      </c>
      <c r="N116" s="707"/>
    </row>
    <row r="117" spans="2:14" hidden="1" outlineLevel="2">
      <c r="B117" s="1223"/>
      <c r="C117" s="1223"/>
      <c r="D117" s="709" t="s">
        <v>453</v>
      </c>
      <c r="E117" s="709" t="s">
        <v>454</v>
      </c>
      <c r="F117" s="709" t="s">
        <v>455</v>
      </c>
      <c r="G117" s="709" t="s">
        <v>456</v>
      </c>
      <c r="H117" s="709" t="s">
        <v>457</v>
      </c>
      <c r="I117" s="722"/>
      <c r="J117" s="709" t="s">
        <v>337</v>
      </c>
      <c r="K117" s="722"/>
      <c r="L117" s="709" t="s">
        <v>458</v>
      </c>
      <c r="M117" s="1243"/>
      <c r="N117" s="707"/>
    </row>
    <row r="118" spans="2:14" hidden="1" outlineLevel="2">
      <c r="B118" s="1228" t="s">
        <v>14</v>
      </c>
      <c r="C118" s="1229"/>
      <c r="D118" s="711" t="s">
        <v>18</v>
      </c>
      <c r="E118" s="711" t="s">
        <v>18</v>
      </c>
      <c r="F118" s="711" t="s">
        <v>18</v>
      </c>
      <c r="G118" s="711" t="s">
        <v>18</v>
      </c>
      <c r="H118" s="711" t="s">
        <v>18</v>
      </c>
      <c r="I118" s="723"/>
      <c r="J118" s="711" t="s">
        <v>18</v>
      </c>
      <c r="K118" s="723"/>
      <c r="L118" s="711" t="s">
        <v>18</v>
      </c>
      <c r="M118" s="711" t="s">
        <v>18</v>
      </c>
      <c r="N118" s="707"/>
    </row>
    <row r="119" spans="2:14" hidden="1" outlineLevel="2">
      <c r="B119" s="1228" t="s">
        <v>31</v>
      </c>
      <c r="C119" s="1229"/>
      <c r="D119" s="711" t="s">
        <v>43</v>
      </c>
      <c r="E119" s="711" t="s">
        <v>43</v>
      </c>
      <c r="F119" s="711" t="s">
        <v>43</v>
      </c>
      <c r="G119" s="711" t="s">
        <v>43</v>
      </c>
      <c r="H119" s="711" t="s">
        <v>43</v>
      </c>
      <c r="I119" s="723"/>
      <c r="J119" s="711" t="s">
        <v>43</v>
      </c>
      <c r="K119" s="723"/>
      <c r="L119" s="711" t="s">
        <v>43</v>
      </c>
      <c r="M119" s="711" t="s">
        <v>45</v>
      </c>
      <c r="N119" s="707"/>
    </row>
    <row r="120" spans="2:14" ht="45" hidden="1" outlineLevel="2">
      <c r="B120" s="1230" t="s">
        <v>346</v>
      </c>
      <c r="C120" s="713" t="s">
        <v>449</v>
      </c>
      <c r="D120" s="724"/>
      <c r="E120" s="714"/>
      <c r="F120" s="714"/>
      <c r="G120" s="714"/>
      <c r="H120" s="714"/>
      <c r="I120" s="715"/>
      <c r="J120" s="714"/>
      <c r="K120" s="715"/>
      <c r="L120" s="714"/>
      <c r="M120" s="725"/>
      <c r="N120" s="707"/>
    </row>
    <row r="121" spans="2:14" ht="45" hidden="1" outlineLevel="2">
      <c r="B121" s="1231"/>
      <c r="C121" s="713" t="s">
        <v>459</v>
      </c>
      <c r="D121" s="726"/>
      <c r="E121" s="714"/>
      <c r="F121" s="714"/>
      <c r="G121" s="714"/>
      <c r="H121" s="714"/>
      <c r="I121" s="715"/>
      <c r="J121" s="714"/>
      <c r="K121" s="715"/>
      <c r="L121" s="714"/>
      <c r="M121" s="725"/>
      <c r="N121" s="707"/>
    </row>
    <row r="122" spans="2:14" ht="30" hidden="1" outlineLevel="2">
      <c r="B122" s="1231"/>
      <c r="C122" s="713" t="s">
        <v>450</v>
      </c>
      <c r="D122" s="727"/>
      <c r="E122" s="714"/>
      <c r="F122" s="714"/>
      <c r="G122" s="714"/>
      <c r="H122" s="714"/>
      <c r="I122" s="715"/>
      <c r="J122" s="714"/>
      <c r="K122" s="715"/>
      <c r="L122" s="716"/>
      <c r="M122" s="725"/>
      <c r="N122" s="707"/>
    </row>
    <row r="123" spans="2:14" hidden="1" outlineLevel="2">
      <c r="B123" s="1231"/>
      <c r="C123" s="716" t="s">
        <v>451</v>
      </c>
      <c r="D123" s="724"/>
      <c r="E123" s="714"/>
      <c r="F123" s="714"/>
      <c r="G123" s="714"/>
      <c r="H123" s="714"/>
      <c r="I123" s="715"/>
      <c r="J123" s="714"/>
      <c r="K123" s="715"/>
      <c r="L123" s="716"/>
      <c r="M123" s="725"/>
      <c r="N123" s="707"/>
    </row>
    <row r="124" spans="2:14" hidden="1" outlineLevel="2">
      <c r="B124" s="1231"/>
      <c r="C124" s="726" t="s">
        <v>460</v>
      </c>
      <c r="D124" s="728"/>
      <c r="E124" s="714"/>
      <c r="F124" s="714"/>
      <c r="G124" s="714"/>
      <c r="H124" s="714"/>
      <c r="I124" s="715"/>
      <c r="J124" s="714"/>
      <c r="K124" s="715"/>
      <c r="L124" s="716"/>
      <c r="M124" s="729"/>
      <c r="N124" s="707"/>
    </row>
    <row r="125" spans="2:14" hidden="1" outlineLevel="2">
      <c r="B125" s="1231"/>
      <c r="C125" s="726" t="s">
        <v>247</v>
      </c>
      <c r="D125" s="728"/>
      <c r="E125" s="714"/>
      <c r="F125" s="714"/>
      <c r="G125" s="714"/>
      <c r="H125" s="714"/>
      <c r="I125" s="715"/>
      <c r="J125" s="714"/>
      <c r="K125" s="715"/>
      <c r="L125" s="716"/>
      <c r="M125" s="729"/>
      <c r="N125" s="707"/>
    </row>
    <row r="126" spans="2:14" ht="21" hidden="1" outlineLevel="2">
      <c r="B126" s="1231"/>
      <c r="C126" s="717" t="s">
        <v>347</v>
      </c>
      <c r="D126" s="731">
        <f>D25/D101-1</f>
        <v>0.21448467966573825</v>
      </c>
      <c r="E126" s="731">
        <f>E25/E101-1</f>
        <v>0.21501706484641647</v>
      </c>
      <c r="F126" s="731">
        <f>F25/F101-1</f>
        <v>0.21501706484641647</v>
      </c>
      <c r="G126" s="731">
        <f>G25/G101-1</f>
        <v>0.21501706484641647</v>
      </c>
      <c r="H126" s="731">
        <f>H25/H101-1</f>
        <v>0.21134020618556693</v>
      </c>
      <c r="I126" s="731"/>
      <c r="J126" s="731">
        <f>J25/J101-1</f>
        <v>0.21678321678321688</v>
      </c>
      <c r="K126" s="981"/>
      <c r="L126" s="731">
        <f>K25/L101-1</f>
        <v>0.22641509433962259</v>
      </c>
      <c r="M126" s="731">
        <f>L25/M101-1</f>
        <v>0.41509433962264142</v>
      </c>
      <c r="N126" s="707"/>
    </row>
    <row r="127" spans="2:14" hidden="1" outlineLevel="2">
      <c r="B127" s="1231"/>
      <c r="C127" s="727" t="s">
        <v>248</v>
      </c>
      <c r="D127" s="724"/>
      <c r="E127" s="714"/>
      <c r="F127" s="714"/>
      <c r="G127" s="714"/>
      <c r="H127" s="714"/>
      <c r="I127" s="715"/>
      <c r="J127" s="714"/>
      <c r="K127" s="715"/>
      <c r="L127" s="716"/>
      <c r="M127" s="725"/>
      <c r="N127" s="707"/>
    </row>
    <row r="128" spans="2:14" ht="21" hidden="1" outlineLevel="2">
      <c r="B128" s="730"/>
      <c r="C128" s="717" t="s">
        <v>347</v>
      </c>
      <c r="D128" s="718"/>
      <c r="E128" s="731">
        <f>E27/E103-1</f>
        <v>0.21739130434782616</v>
      </c>
      <c r="F128" s="731">
        <f>F27/F103-1</f>
        <v>0.21739130434782616</v>
      </c>
      <c r="G128" s="731">
        <f>G27/G103-1</f>
        <v>0.21739130434782616</v>
      </c>
      <c r="H128" s="731">
        <f>H27/H103-1</f>
        <v>0.21134020618556693</v>
      </c>
      <c r="I128" s="731"/>
      <c r="J128" s="731">
        <f>J27/J103-1</f>
        <v>0.21678321678321688</v>
      </c>
      <c r="K128" s="981"/>
      <c r="L128" s="731">
        <f>K27/L103-1</f>
        <v>0.22641509433962259</v>
      </c>
      <c r="M128" s="731">
        <f>L27/M103-1</f>
        <v>0.41509433962264142</v>
      </c>
      <c r="N128" s="707"/>
    </row>
    <row r="129" hidden="1" outlineLevel="1"/>
    <row r="130" hidden="1" outlineLevel="1"/>
    <row r="131" hidden="1" outlineLevel="1"/>
    <row r="132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74">
    <mergeCell ref="B45:C45"/>
    <mergeCell ref="B46:B53"/>
    <mergeCell ref="B42:C43"/>
    <mergeCell ref="D42:H42"/>
    <mergeCell ref="J42:K42"/>
    <mergeCell ref="M42:M43"/>
    <mergeCell ref="B44:C44"/>
    <mergeCell ref="N31:N32"/>
    <mergeCell ref="O31:O32"/>
    <mergeCell ref="B33:C33"/>
    <mergeCell ref="B34:C34"/>
    <mergeCell ref="B35:B39"/>
    <mergeCell ref="B31:C32"/>
    <mergeCell ref="D31:E31"/>
    <mergeCell ref="F31:G31"/>
    <mergeCell ref="H31:K31"/>
    <mergeCell ref="L31:M31"/>
    <mergeCell ref="O4:O5"/>
    <mergeCell ref="M15:M16"/>
    <mergeCell ref="B17:C17"/>
    <mergeCell ref="B18:C18"/>
    <mergeCell ref="D15:H15"/>
    <mergeCell ref="N4:N5"/>
    <mergeCell ref="B4:C5"/>
    <mergeCell ref="D4:E4"/>
    <mergeCell ref="F4:G4"/>
    <mergeCell ref="L4:M4"/>
    <mergeCell ref="J15:K15"/>
    <mergeCell ref="H4:K4"/>
    <mergeCell ref="B19:B26"/>
    <mergeCell ref="B6:C6"/>
    <mergeCell ref="B7:C7"/>
    <mergeCell ref="B8:B12"/>
    <mergeCell ref="B15:C16"/>
    <mergeCell ref="N80:N81"/>
    <mergeCell ref="B82:C82"/>
    <mergeCell ref="B83:C83"/>
    <mergeCell ref="B84:B88"/>
    <mergeCell ref="B91:C92"/>
    <mergeCell ref="D91:H91"/>
    <mergeCell ref="J91:L91"/>
    <mergeCell ref="M91:M92"/>
    <mergeCell ref="B80:C81"/>
    <mergeCell ref="D80:E80"/>
    <mergeCell ref="F80:G80"/>
    <mergeCell ref="H80:J80"/>
    <mergeCell ref="L80:M80"/>
    <mergeCell ref="N105:N106"/>
    <mergeCell ref="B107:C107"/>
    <mergeCell ref="B93:C93"/>
    <mergeCell ref="B94:C94"/>
    <mergeCell ref="B95:B102"/>
    <mergeCell ref="B105:C106"/>
    <mergeCell ref="D105:E105"/>
    <mergeCell ref="B119:C119"/>
    <mergeCell ref="B120:B127"/>
    <mergeCell ref="B108:C108"/>
    <mergeCell ref="B109:B113"/>
    <mergeCell ref="B116:C117"/>
    <mergeCell ref="M116:M117"/>
    <mergeCell ref="B118:C118"/>
    <mergeCell ref="D116:H116"/>
    <mergeCell ref="J116:L116"/>
    <mergeCell ref="F105:G105"/>
    <mergeCell ref="H105:J105"/>
    <mergeCell ref="L105:M105"/>
    <mergeCell ref="B56:B60"/>
    <mergeCell ref="M63:M64"/>
    <mergeCell ref="B65:C65"/>
    <mergeCell ref="B66:C66"/>
    <mergeCell ref="B67:B74"/>
    <mergeCell ref="B63:C64"/>
    <mergeCell ref="D63:H63"/>
    <mergeCell ref="J63:K63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in="1" max="10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K26"/>
  <sheetViews>
    <sheetView view="pageBreakPreview" zoomScaleNormal="100" zoomScaleSheetLayoutView="100" workbookViewId="0">
      <pane ySplit="10" topLeftCell="A20" activePane="bottomLeft" state="frozen"/>
      <selection pane="bottomLeft" activeCell="I22" sqref="I22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7" width="20.7109375" style="18" customWidth="1"/>
    <col min="8" max="8" width="22.42578125" style="18" customWidth="1"/>
    <col min="9" max="9" width="20.7109375" style="18" customWidth="1"/>
    <col min="10" max="10" width="23.7109375" style="18" customWidth="1"/>
    <col min="11" max="11" width="26.28515625" style="18" customWidth="1"/>
    <col min="12" max="16384" width="27.28515625" style="18"/>
  </cols>
  <sheetData>
    <row r="1" spans="2:11" s="53" customFormat="1">
      <c r="B1" s="387" t="s">
        <v>113</v>
      </c>
    </row>
    <row r="2" spans="2:11" s="1" customFormat="1" ht="15" customHeight="1">
      <c r="B2" s="1252" t="s">
        <v>21</v>
      </c>
      <c r="C2" s="1253"/>
      <c r="D2" s="1253"/>
      <c r="E2" s="1253"/>
      <c r="F2" s="1253"/>
      <c r="G2" s="1253"/>
      <c r="H2" s="1253"/>
      <c r="I2" s="1254"/>
      <c r="J2" s="396"/>
      <c r="K2" s="396"/>
    </row>
    <row r="3" spans="2:11" s="155" customFormat="1" ht="25.5" customHeight="1">
      <c r="B3" s="1255" t="s">
        <v>15</v>
      </c>
      <c r="C3" s="1255"/>
      <c r="D3" s="1257" t="s">
        <v>463</v>
      </c>
      <c r="E3" s="1258"/>
      <c r="F3" s="1258"/>
      <c r="G3" s="1258"/>
      <c r="H3" s="1259"/>
      <c r="I3" s="530" t="s">
        <v>464</v>
      </c>
    </row>
    <row r="4" spans="2:11" s="155" customFormat="1" ht="95.25" customHeight="1">
      <c r="B4" s="1256"/>
      <c r="C4" s="1256"/>
      <c r="D4" s="531"/>
      <c r="E4" s="531"/>
      <c r="F4" s="531"/>
      <c r="G4" s="528" t="s">
        <v>389</v>
      </c>
      <c r="H4" s="531"/>
      <c r="I4" s="532"/>
    </row>
    <row r="5" spans="2:11" s="198" customFormat="1" ht="45" customHeight="1">
      <c r="B5" s="1256"/>
      <c r="C5" s="1256"/>
      <c r="D5" s="533" t="s">
        <v>465</v>
      </c>
      <c r="E5" s="533" t="s">
        <v>466</v>
      </c>
      <c r="F5" s="533" t="s">
        <v>392</v>
      </c>
      <c r="G5" s="533" t="s">
        <v>393</v>
      </c>
      <c r="H5" s="533" t="s">
        <v>467</v>
      </c>
      <c r="I5" s="526" t="s">
        <v>112</v>
      </c>
    </row>
    <row r="6" spans="2:11" s="198" customFormat="1">
      <c r="B6" s="1260" t="s">
        <v>468</v>
      </c>
      <c r="C6" s="1260"/>
      <c r="D6" s="528" t="s">
        <v>469</v>
      </c>
      <c r="E6" s="528" t="s">
        <v>469</v>
      </c>
      <c r="F6" s="528" t="s">
        <v>470</v>
      </c>
      <c r="G6" s="552" t="s">
        <v>471</v>
      </c>
      <c r="H6" s="528" t="s">
        <v>390</v>
      </c>
      <c r="I6" s="548" t="s">
        <v>390</v>
      </c>
    </row>
    <row r="7" spans="2:11" s="93" customFormat="1" ht="11.25">
      <c r="B7" s="1260" t="s">
        <v>14</v>
      </c>
      <c r="C7" s="1260"/>
      <c r="D7" s="477" t="s">
        <v>18</v>
      </c>
      <c r="E7" s="477" t="s">
        <v>18</v>
      </c>
      <c r="F7" s="477" t="s">
        <v>18</v>
      </c>
      <c r="G7" s="553" t="s">
        <v>18</v>
      </c>
      <c r="H7" s="477" t="s">
        <v>39</v>
      </c>
      <c r="I7" s="465" t="s">
        <v>82</v>
      </c>
    </row>
    <row r="8" spans="2:11" s="93" customFormat="1" ht="11.25">
      <c r="B8" s="1207" t="s">
        <v>31</v>
      </c>
      <c r="C8" s="1207"/>
      <c r="D8" s="492" t="s">
        <v>43</v>
      </c>
      <c r="E8" s="492" t="s">
        <v>43</v>
      </c>
      <c r="F8" s="492" t="s">
        <v>45</v>
      </c>
      <c r="G8" s="554" t="s">
        <v>45</v>
      </c>
      <c r="H8" s="492" t="s">
        <v>42</v>
      </c>
      <c r="I8" s="494" t="s">
        <v>43</v>
      </c>
    </row>
    <row r="9" spans="2:11" s="155" customFormat="1">
      <c r="B9" s="1261" t="s">
        <v>472</v>
      </c>
      <c r="C9" s="599" t="s">
        <v>84</v>
      </c>
      <c r="D9" s="596" t="s">
        <v>473</v>
      </c>
      <c r="E9" s="596" t="s">
        <v>473</v>
      </c>
      <c r="F9" s="596" t="s">
        <v>562</v>
      </c>
      <c r="G9" s="693" t="s">
        <v>562</v>
      </c>
      <c r="H9" s="596" t="s">
        <v>473</v>
      </c>
      <c r="I9" s="694" t="s">
        <v>474</v>
      </c>
    </row>
    <row r="10" spans="2:11" s="155" customFormat="1">
      <c r="B10" s="1262"/>
      <c r="C10" s="600" t="s">
        <v>85</v>
      </c>
      <c r="D10" s="550" t="s">
        <v>86</v>
      </c>
      <c r="E10" s="550" t="s">
        <v>86</v>
      </c>
      <c r="F10" s="550" t="s">
        <v>561</v>
      </c>
      <c r="G10" s="550" t="s">
        <v>561</v>
      </c>
      <c r="H10" s="550" t="s">
        <v>86</v>
      </c>
      <c r="I10" s="695" t="s">
        <v>86</v>
      </c>
    </row>
    <row r="11" spans="2:11" s="155" customFormat="1">
      <c r="B11" s="1263"/>
      <c r="C11" s="601" t="s">
        <v>475</v>
      </c>
      <c r="D11" s="551" t="s">
        <v>389</v>
      </c>
      <c r="E11" s="551" t="s">
        <v>389</v>
      </c>
      <c r="F11" s="551" t="s">
        <v>389</v>
      </c>
      <c r="G11" s="681" t="s">
        <v>389</v>
      </c>
      <c r="H11" s="551" t="s">
        <v>390</v>
      </c>
      <c r="I11" s="696" t="s">
        <v>390</v>
      </c>
    </row>
    <row r="12" spans="2:11" s="155" customFormat="1" ht="60" customHeight="1">
      <c r="B12" s="1250" t="s">
        <v>346</v>
      </c>
      <c r="C12" s="523" t="s">
        <v>476</v>
      </c>
      <c r="D12" s="555"/>
      <c r="E12" s="555"/>
      <c r="F12" s="555"/>
      <c r="G12" s="555"/>
      <c r="H12" s="555"/>
      <c r="I12" s="556"/>
    </row>
    <row r="13" spans="2:11" s="155" customFormat="1" ht="60" customHeight="1">
      <c r="B13" s="1250"/>
      <c r="C13" s="520" t="s">
        <v>249</v>
      </c>
      <c r="D13" s="557"/>
      <c r="E13" s="557"/>
      <c r="F13" s="557"/>
      <c r="G13" s="557"/>
      <c r="H13" s="557"/>
      <c r="I13" s="558"/>
    </row>
    <row r="14" spans="2:11" s="155" customFormat="1" ht="60" customHeight="1">
      <c r="B14" s="1250"/>
      <c r="C14" s="506" t="s">
        <v>477</v>
      </c>
      <c r="D14" s="536"/>
      <c r="E14" s="536"/>
      <c r="F14" s="536"/>
      <c r="G14" s="536"/>
      <c r="H14" s="536"/>
      <c r="I14" s="537"/>
    </row>
    <row r="15" spans="2:11" s="542" customFormat="1" ht="15" customHeight="1">
      <c r="B15" s="1250"/>
      <c r="C15" s="540" t="s">
        <v>315</v>
      </c>
      <c r="D15" s="541">
        <f>'Петли, защ, скр ручки_база'!D66*скидки_наценки!$D$11*скидки_наценки!$F$11/скидки_наценки!$B$4</f>
        <v>845</v>
      </c>
      <c r="E15" s="541">
        <f>'Петли, защ, скр ручки_база'!E66*скидки_наценки!$D$11*скидки_наценки!$F$11/скидки_наценки!$B$4</f>
        <v>920</v>
      </c>
      <c r="F15" s="541">
        <f>'Петли, защ, скр ручки_база'!F66*скидки_наценки!$D$11*скидки_наценки!$F$11/скидки_наценки!$B$4</f>
        <v>265</v>
      </c>
      <c r="G15" s="541">
        <f>'Петли, защ, скр ручки_база'!G66*скидки_наценки!$D$11*скидки_наценки!$F$11/скидки_наценки!$B$4</f>
        <v>1140</v>
      </c>
      <c r="H15" s="541">
        <f>'Петли, защ, скр ручки_база'!H66*скидки_наценки!$D$10*скидки_наценки!$F$10/скидки_наценки!$B$4</f>
        <v>1150</v>
      </c>
      <c r="I15" s="541">
        <f>'Петли, защ, скр ручки_база'!I66*скидки_наценки!$D$10*скидки_наценки!$F$10/скидки_наценки!$B$4</f>
        <v>2550</v>
      </c>
    </row>
    <row r="16" spans="2:11" s="155" customFormat="1" ht="60" customHeight="1">
      <c r="B16" s="1250"/>
      <c r="C16" s="509" t="s">
        <v>451</v>
      </c>
      <c r="D16" s="559"/>
      <c r="E16" s="559"/>
      <c r="F16" s="559"/>
      <c r="G16" s="559"/>
      <c r="H16" s="559"/>
      <c r="I16" s="560"/>
      <c r="K16" s="192"/>
    </row>
    <row r="17" spans="2:9" s="155" customFormat="1" ht="60" customHeight="1">
      <c r="B17" s="1250"/>
      <c r="C17" s="487" t="s">
        <v>452</v>
      </c>
      <c r="D17" s="536"/>
      <c r="E17" s="536"/>
      <c r="F17" s="536"/>
      <c r="G17" s="536"/>
      <c r="H17" s="536"/>
      <c r="I17" s="537"/>
    </row>
    <row r="18" spans="2:9" s="542" customFormat="1" ht="15" customHeight="1">
      <c r="B18" s="1250"/>
      <c r="C18" s="540" t="s">
        <v>315</v>
      </c>
      <c r="D18" s="541">
        <f>'Петли, защ, скр ручки_база'!D69*скидки_наценки!$D$11*скидки_наценки!$F$11/скидки_наценки!$B$4</f>
        <v>845</v>
      </c>
      <c r="E18" s="541">
        <f>'Петли, защ, скр ручки_база'!E69*скидки_наценки!$D$11*скидки_наценки!$F$11/скидки_наценки!$B$4</f>
        <v>920</v>
      </c>
      <c r="F18" s="541">
        <f>'Петли, защ, скр ручки_база'!F69*скидки_наценки!$D$11*скидки_наценки!$F$11/скидки_наценки!$B$4</f>
        <v>295</v>
      </c>
      <c r="G18" s="541"/>
      <c r="H18" s="541"/>
      <c r="I18" s="541">
        <f>'Петли, защ, скр ручки_база'!I69*скидки_наценки!$D$10*скидки_наценки!$F$10/скидки_наценки!$B$4</f>
        <v>2550</v>
      </c>
    </row>
    <row r="19" spans="2:9" s="155" customFormat="1" ht="60" customHeight="1">
      <c r="B19" s="1250"/>
      <c r="C19" s="488" t="s">
        <v>478</v>
      </c>
      <c r="D19" s="559"/>
      <c r="E19" s="559"/>
      <c r="F19" s="559"/>
      <c r="G19" s="559"/>
      <c r="H19" s="559"/>
      <c r="I19" s="560"/>
    </row>
    <row r="20" spans="2:9" s="155" customFormat="1" ht="60" customHeight="1">
      <c r="B20" s="1250"/>
      <c r="C20" s="561" t="s">
        <v>247</v>
      </c>
      <c r="D20" s="557"/>
      <c r="E20" s="557"/>
      <c r="F20" s="557"/>
      <c r="G20" s="557"/>
      <c r="H20" s="557"/>
      <c r="I20" s="558"/>
    </row>
    <row r="21" spans="2:9" s="155" customFormat="1" ht="60" customHeight="1">
      <c r="B21" s="1250"/>
      <c r="C21" s="506" t="s">
        <v>243</v>
      </c>
      <c r="D21" s="536"/>
      <c r="E21" s="536"/>
      <c r="F21" s="536"/>
      <c r="G21" s="536"/>
      <c r="H21" s="536"/>
      <c r="I21" s="537"/>
    </row>
    <row r="22" spans="2:9" s="542" customFormat="1" ht="15" customHeight="1">
      <c r="B22" s="1251"/>
      <c r="C22" s="540" t="s">
        <v>315</v>
      </c>
      <c r="D22" s="541"/>
      <c r="E22" s="541"/>
      <c r="F22" s="541">
        <f>'Петли, защ, скр ручки_база'!F73*скидки_наценки!$D$11*скидки_наценки!$F$11/скидки_наценки!$B$4</f>
        <v>265</v>
      </c>
      <c r="G22" s="541">
        <f>'Петли, защ, скр ручки_база'!G73*скидки_наценки!$D$11*скидки_наценки!$F$11/скидки_наценки!$B$4</f>
        <v>1140</v>
      </c>
      <c r="H22" s="541">
        <f>'Петли, защ, скр ручки_база'!H73*скидки_наценки!$D$10*скидки_наценки!$F$10/скидки_наценки!$B$4</f>
        <v>1350</v>
      </c>
      <c r="I22" s="541">
        <f>'Петли, защ, скр ручки_база'!I73*скидки_наценки!$D$10*скидки_наценки!$F$10/скидки_наценки!$B$4</f>
        <v>3550</v>
      </c>
    </row>
    <row r="23" spans="2:9" s="155" customFormat="1" ht="12.75" customHeight="1">
      <c r="B23" s="431"/>
      <c r="C23" s="432"/>
      <c r="D23" s="544"/>
      <c r="E23" s="544"/>
      <c r="F23" s="544"/>
      <c r="G23" s="544"/>
      <c r="H23" s="544"/>
      <c r="I23" s="544"/>
    </row>
    <row r="24" spans="2:9">
      <c r="B24" s="640"/>
      <c r="C24" s="545"/>
      <c r="G24" s="545"/>
    </row>
    <row r="25" spans="2:9">
      <c r="B25" s="640"/>
      <c r="D25" s="641"/>
      <c r="G25" s="545"/>
    </row>
    <row r="26" spans="2:9">
      <c r="B26" s="161"/>
      <c r="D26" s="641"/>
    </row>
  </sheetData>
  <mergeCells count="8">
    <mergeCell ref="B12:B22"/>
    <mergeCell ref="B2:I2"/>
    <mergeCell ref="B3:C5"/>
    <mergeCell ref="D3:H3"/>
    <mergeCell ref="B6:C6"/>
    <mergeCell ref="B7:C7"/>
    <mergeCell ref="B8:C8"/>
    <mergeCell ref="B9:B11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S45"/>
  <sheetViews>
    <sheetView view="pageBreakPreview" zoomScale="80" zoomScaleNormal="80" zoomScaleSheetLayoutView="80" workbookViewId="0">
      <pane xSplit="9" ySplit="12" topLeftCell="J13" activePane="bottomRight" state="frozen"/>
      <selection pane="topRight" activeCell="Q1" sqref="Q1"/>
      <selection pane="bottomLeft" activeCell="A15" sqref="A15"/>
      <selection pane="bottomRight" activeCell="D30" sqref="D30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4" width="21.7109375" style="18" customWidth="1"/>
    <col min="5" max="6" width="11.7109375" style="18" customWidth="1"/>
    <col min="7" max="7" width="21.7109375" style="18" customWidth="1"/>
    <col min="8" max="8" width="9.140625" style="18" bestFit="1" customWidth="1"/>
    <col min="9" max="9" width="7.85546875" style="155" bestFit="1" customWidth="1"/>
    <col min="10" max="12" width="9.5703125" style="18" bestFit="1" customWidth="1"/>
    <col min="13" max="13" width="27.28515625" style="18"/>
    <col min="14" max="14" width="5.140625" style="18" bestFit="1" customWidth="1"/>
    <col min="15" max="15" width="6.5703125" style="18" bestFit="1" customWidth="1"/>
    <col min="16" max="16" width="6.7109375" style="18" bestFit="1" customWidth="1"/>
    <col min="17" max="16384" width="27.28515625" style="18"/>
  </cols>
  <sheetData>
    <row r="1" spans="1:19" s="53" customFormat="1">
      <c r="B1" s="387" t="s">
        <v>113</v>
      </c>
    </row>
    <row r="2" spans="1:19" s="1" customFormat="1" ht="15" customHeight="1">
      <c r="B2" s="1252" t="s">
        <v>21</v>
      </c>
      <c r="C2" s="1253"/>
      <c r="D2" s="1253"/>
      <c r="E2" s="1253"/>
      <c r="F2" s="1253"/>
      <c r="G2" s="1254"/>
      <c r="H2" s="396"/>
    </row>
    <row r="3" spans="1:19" s="155" customFormat="1" ht="25.5" customHeight="1">
      <c r="B3" s="1255" t="s">
        <v>15</v>
      </c>
      <c r="C3" s="1255"/>
      <c r="D3" s="1257" t="s">
        <v>94</v>
      </c>
      <c r="E3" s="1258"/>
      <c r="F3" s="1258"/>
      <c r="G3" s="1259"/>
    </row>
    <row r="4" spans="1:19" s="155" customFormat="1" ht="25.5" customHeight="1">
      <c r="B4" s="1256"/>
      <c r="C4" s="1256"/>
      <c r="D4" s="1277" t="s">
        <v>129</v>
      </c>
      <c r="E4" s="1278"/>
      <c r="F4" s="1279"/>
      <c r="G4" s="531" t="s">
        <v>96</v>
      </c>
    </row>
    <row r="5" spans="1:19" s="155" customFormat="1" ht="95.25" customHeight="1">
      <c r="B5" s="1256"/>
      <c r="C5" s="1256"/>
      <c r="D5" s="531"/>
      <c r="E5" s="1277"/>
      <c r="F5" s="1279"/>
      <c r="G5" s="564"/>
    </row>
    <row r="6" spans="1:19" s="198" customFormat="1">
      <c r="B6" s="1256"/>
      <c r="C6" s="1256"/>
      <c r="D6" s="526" t="s">
        <v>111</v>
      </c>
      <c r="E6" s="1280" t="s">
        <v>179</v>
      </c>
      <c r="F6" s="1281"/>
      <c r="G6" s="526" t="s">
        <v>122</v>
      </c>
    </row>
    <row r="7" spans="1:19" s="198" customFormat="1" ht="21.75" customHeight="1">
      <c r="B7" s="1260" t="s">
        <v>500</v>
      </c>
      <c r="C7" s="1260"/>
      <c r="D7" s="528" t="s">
        <v>391</v>
      </c>
      <c r="E7" s="1282" t="s">
        <v>391</v>
      </c>
      <c r="F7" s="1283"/>
      <c r="G7" s="528" t="s">
        <v>391</v>
      </c>
    </row>
    <row r="8" spans="1:19" s="93" customFormat="1" ht="15" customHeight="1">
      <c r="B8" s="1260" t="s">
        <v>14</v>
      </c>
      <c r="C8" s="1260"/>
      <c r="D8" s="477" t="s">
        <v>18</v>
      </c>
      <c r="E8" s="1284" t="s">
        <v>40</v>
      </c>
      <c r="F8" s="1285"/>
      <c r="G8" s="477" t="s">
        <v>40</v>
      </c>
    </row>
    <row r="9" spans="1:19" s="93" customFormat="1" ht="15" customHeight="1">
      <c r="B9" s="1207" t="s">
        <v>31</v>
      </c>
      <c r="C9" s="1207"/>
      <c r="D9" s="492" t="s">
        <v>43</v>
      </c>
      <c r="E9" s="1264" t="s">
        <v>43</v>
      </c>
      <c r="F9" s="1265"/>
      <c r="G9" s="492" t="s">
        <v>43</v>
      </c>
    </row>
    <row r="10" spans="1:19" s="155" customFormat="1" ht="15" customHeight="1">
      <c r="B10" s="1261" t="s">
        <v>472</v>
      </c>
      <c r="C10" s="599" t="s">
        <v>84</v>
      </c>
      <c r="D10" s="596" t="s">
        <v>480</v>
      </c>
      <c r="E10" s="598" t="s">
        <v>481</v>
      </c>
      <c r="F10" s="597" t="s">
        <v>480</v>
      </c>
      <c r="G10" s="596" t="s">
        <v>482</v>
      </c>
      <c r="H10" s="93"/>
    </row>
    <row r="11" spans="1:19" s="155" customFormat="1" ht="33.75">
      <c r="B11" s="1262"/>
      <c r="C11" s="600" t="s">
        <v>85</v>
      </c>
      <c r="D11" s="550" t="s">
        <v>86</v>
      </c>
      <c r="E11" s="549" t="s">
        <v>483</v>
      </c>
      <c r="F11" s="595" t="s">
        <v>484</v>
      </c>
      <c r="G11" s="550" t="s">
        <v>86</v>
      </c>
      <c r="H11" s="93"/>
    </row>
    <row r="12" spans="1:19" s="155" customFormat="1">
      <c r="B12" s="1263"/>
      <c r="C12" s="601" t="s">
        <v>475</v>
      </c>
      <c r="D12" s="551" t="s">
        <v>390</v>
      </c>
      <c r="E12" s="1266" t="s">
        <v>390</v>
      </c>
      <c r="F12" s="1266"/>
      <c r="G12" s="551" t="s">
        <v>390</v>
      </c>
    </row>
    <row r="13" spans="1:19" s="155" customFormat="1" ht="60" customHeight="1">
      <c r="A13" s="18"/>
      <c r="B13" s="1267" t="s">
        <v>346</v>
      </c>
      <c r="C13" s="506" t="s">
        <v>374</v>
      </c>
      <c r="D13" s="593" t="s">
        <v>485</v>
      </c>
      <c r="E13" s="1272"/>
      <c r="F13" s="1273"/>
      <c r="G13" s="594"/>
      <c r="H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s="93" customFormat="1" ht="15" customHeight="1">
      <c r="B14" s="1268"/>
      <c r="C14" s="571" t="s">
        <v>347</v>
      </c>
      <c r="D14" s="541">
        <f>'Петли, защ, скр ручки_база'!N64*скидки_наценки!$D$10*скидки_наценки!$F$10/скидки_наценки!$B$4</f>
        <v>4300</v>
      </c>
      <c r="E14" s="1274">
        <f>'Петли, защ, скр ручки_база'!O64*скидки_наценки!$D$10*скидки_наценки!$F$10/скидки_наценки!$B$4</f>
        <v>0</v>
      </c>
      <c r="F14" s="1275"/>
      <c r="G14" s="541">
        <f>'Петли, защ, скр ручки_база'!Q64*скидки_наценки!$D$10*скидки_наценки!$F$10/скидки_наценки!$B$4</f>
        <v>0</v>
      </c>
    </row>
    <row r="15" spans="1:19" s="155" customFormat="1" ht="60" customHeight="1">
      <c r="A15" s="18"/>
      <c r="B15" s="1268"/>
      <c r="C15" s="538" t="s">
        <v>17</v>
      </c>
      <c r="D15" s="567" t="s">
        <v>486</v>
      </c>
      <c r="E15" s="568"/>
      <c r="F15" s="569" t="s">
        <v>487</v>
      </c>
      <c r="G15" s="567" t="s">
        <v>488</v>
      </c>
      <c r="H15" s="865"/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s="93" customFormat="1" ht="15" customHeight="1">
      <c r="B16" s="1268"/>
      <c r="C16" s="571" t="s">
        <v>347</v>
      </c>
      <c r="D16" s="541">
        <f>'Петли, защ, скр ручки_база'!N66*скидки_наценки!$D$10*скидки_наценки!$F$10/скидки_наценки!$B$4</f>
        <v>4300</v>
      </c>
      <c r="E16" s="1274">
        <f>'Петли, защ, скр ручки_база'!P66*скидки_наценки!$D$10*скидки_наценки!$F$10/скидки_наценки!$B$4</f>
        <v>3320</v>
      </c>
      <c r="F16" s="1276"/>
      <c r="G16" s="541">
        <f>'Петли, защ, скр ручки_база'!Q66*скидки_наценки!$D$10*скидки_наценки!$F$10/скидки_наценки!$B$4</f>
        <v>3520</v>
      </c>
    </row>
    <row r="17" spans="1:17" ht="60" customHeight="1">
      <c r="B17" s="1268"/>
      <c r="C17" s="538" t="s">
        <v>489</v>
      </c>
      <c r="D17" s="567" t="s">
        <v>490</v>
      </c>
      <c r="E17" s="604"/>
      <c r="F17" s="605" t="s">
        <v>491</v>
      </c>
      <c r="G17" s="567" t="s">
        <v>491</v>
      </c>
    </row>
    <row r="18" spans="1:17" s="93" customFormat="1" ht="15" customHeight="1">
      <c r="B18" s="1268"/>
      <c r="C18" s="571" t="s">
        <v>347</v>
      </c>
      <c r="D18" s="602">
        <f>'Петли, защ, скр ручки_база'!N68*скидки_наценки!$D$10*скидки_наценки!$F$10/скидки_наценки!$B$4</f>
        <v>4300</v>
      </c>
      <c r="E18" s="602"/>
      <c r="F18" s="603">
        <f>'Петли, защ, скр ручки_база'!P68*скидки_наценки!$D$10*скидки_наценки!$F$10/скидки_наценки!$B$4</f>
        <v>3420</v>
      </c>
      <c r="G18" s="541">
        <f>'Петли, защ, скр ручки_база'!Q68*скидки_наценки!$D$10*скидки_наценки!$F$10/скидки_наценки!$B$4</f>
        <v>3840</v>
      </c>
    </row>
    <row r="19" spans="1:17" ht="60" customHeight="1">
      <c r="B19" s="1268"/>
      <c r="C19" s="481" t="s">
        <v>136</v>
      </c>
      <c r="D19" s="567" t="s">
        <v>492</v>
      </c>
      <c r="E19" s="606"/>
      <c r="F19" s="607" t="s">
        <v>493</v>
      </c>
      <c r="G19" s="567" t="s">
        <v>493</v>
      </c>
    </row>
    <row r="20" spans="1:17" s="93" customFormat="1" ht="15" customHeight="1">
      <c r="B20" s="1268"/>
      <c r="C20" s="571" t="s">
        <v>347</v>
      </c>
      <c r="D20" s="602">
        <f>'Петли, защ, скр ручки_база'!N70*скидки_наценки!$D$10*скидки_наценки!$F$10/скидки_наценки!$B$4</f>
        <v>4300</v>
      </c>
      <c r="E20" s="602"/>
      <c r="F20" s="603">
        <f>'Петли, защ, скр ручки_база'!P70*скидки_наценки!$D$10*скидки_наценки!$F$10/скидки_наценки!$B$4</f>
        <v>3420</v>
      </c>
      <c r="G20" s="541">
        <f>'Петли, защ, скр ручки_база'!Q70*скидки_наценки!$D$10*скидки_наценки!$F$10/скидки_наценки!$B$4</f>
        <v>3840</v>
      </c>
    </row>
    <row r="21" spans="1:17" ht="60" customHeight="1">
      <c r="B21" s="1268"/>
      <c r="C21" s="481" t="s">
        <v>41</v>
      </c>
      <c r="D21" s="567" t="s">
        <v>2</v>
      </c>
      <c r="E21" s="606"/>
      <c r="F21" s="607" t="s">
        <v>494</v>
      </c>
      <c r="G21" s="567" t="s">
        <v>494</v>
      </c>
    </row>
    <row r="22" spans="1:17" s="93" customFormat="1" ht="15" customHeight="1">
      <c r="B22" s="1268"/>
      <c r="C22" s="571" t="s">
        <v>347</v>
      </c>
      <c r="D22" s="602">
        <f>'Петли, защ, скр ручки_база'!N72*скидки_наценки!$D$10*скидки_наценки!$F$10/скидки_наценки!$B$4</f>
        <v>4300</v>
      </c>
      <c r="E22" s="602"/>
      <c r="F22" s="603">
        <f>'Петли, защ, скр ручки_база'!P72*скидки_наценки!$D$10*скидки_наценки!$F$10/скидки_наценки!$B$4</f>
        <v>3420</v>
      </c>
      <c r="G22" s="541">
        <f>'Петли, защ, скр ручки_база'!Q72*скидки_наценки!$D$10*скидки_наценки!$F$10/скидки_наценки!$B$4</f>
        <v>3840</v>
      </c>
    </row>
    <row r="23" spans="1:17" ht="60" customHeight="1">
      <c r="B23" s="1268"/>
      <c r="C23" s="543" t="s">
        <v>30</v>
      </c>
      <c r="D23" s="567" t="s">
        <v>495</v>
      </c>
      <c r="E23" s="606"/>
      <c r="F23" s="607" t="s">
        <v>496</v>
      </c>
      <c r="G23" s="567" t="s">
        <v>496</v>
      </c>
    </row>
    <row r="24" spans="1:17" s="93" customFormat="1" ht="15" customHeight="1">
      <c r="B24" s="1268"/>
      <c r="C24" s="571" t="s">
        <v>347</v>
      </c>
      <c r="D24" s="602">
        <f>'Петли, защ, скр ручки_база'!N74*скидки_наценки!$D$10*скидки_наценки!$F$10/скидки_наценки!$B$4</f>
        <v>4540</v>
      </c>
      <c r="E24" s="602"/>
      <c r="F24" s="603">
        <f>'Петли, защ, скр ручки_база'!P74*скидки_наценки!$D$10*скидки_наценки!$F$10/скидки_наценки!$B$4</f>
        <v>4360</v>
      </c>
      <c r="G24" s="541">
        <f>'Петли, защ, скр ручки_база'!Q74*скидки_наценки!$D$10*скидки_наценки!$F$10/скидки_наценки!$B$4</f>
        <v>4480</v>
      </c>
    </row>
    <row r="25" spans="1:17" ht="60" customHeight="1">
      <c r="B25" s="1268"/>
      <c r="C25" s="543" t="s">
        <v>497</v>
      </c>
      <c r="D25" s="567" t="s">
        <v>498</v>
      </c>
      <c r="E25" s="606"/>
      <c r="F25" s="607" t="s">
        <v>499</v>
      </c>
      <c r="G25" s="567" t="s">
        <v>499</v>
      </c>
    </row>
    <row r="26" spans="1:17" s="93" customFormat="1" ht="15" customHeight="1">
      <c r="B26" s="1269"/>
      <c r="C26" s="571" t="s">
        <v>347</v>
      </c>
      <c r="D26" s="602">
        <f>'Петли, защ, скр ручки_база'!N76*скидки_наценки!$D$10*скидки_наценки!$F$10/скидки_наценки!$B$4</f>
        <v>4540</v>
      </c>
      <c r="E26" s="602"/>
      <c r="F26" s="603">
        <f>'Петли, защ, скр ручки_база'!P76*скидки_наценки!$D$10*скидки_наценки!$F$10/скидки_наценки!$B$4</f>
        <v>3420</v>
      </c>
      <c r="G26" s="541">
        <f>'Петли, защ, скр ручки_база'!Q76*скидки_наценки!$D$10*скидки_наценки!$F$10/скидки_наценки!$B$4</f>
        <v>3840</v>
      </c>
    </row>
    <row r="27" spans="1:17" s="93" customFormat="1" ht="15" customHeight="1"/>
    <row r="28" spans="1:17" s="93" customFormat="1" ht="15" customHeight="1"/>
    <row r="29" spans="1:17" s="93" customFormat="1" ht="15" customHeight="1">
      <c r="D29" s="938" t="s">
        <v>620</v>
      </c>
      <c r="E29" s="1271" t="s">
        <v>621</v>
      </c>
      <c r="F29" s="1271"/>
      <c r="G29" s="1271"/>
    </row>
    <row r="30" spans="1:17" ht="27.75" customHeight="1">
      <c r="A30" s="640"/>
      <c r="B30" s="640"/>
      <c r="C30" s="543" t="s">
        <v>622</v>
      </c>
      <c r="D30" s="602">
        <f>'Петли, защ, скр ручки_база'!N78*скидки_наценки!$D$10*скидки_наценки!$F$10/скидки_наценки!$B$4</f>
        <v>100</v>
      </c>
      <c r="E30" s="1270">
        <f>'Петли, защ, скр ручки_база'!Q78*скидки_наценки!$D$10*скидки_наценки!$F$10/скидки_наценки!$B$4</f>
        <v>210</v>
      </c>
      <c r="F30" s="1270"/>
      <c r="G30" s="1270"/>
      <c r="H30" s="609"/>
      <c r="I30" s="41"/>
      <c r="J30" s="609"/>
      <c r="K30" s="41"/>
      <c r="L30" s="609"/>
      <c r="M30" s="161"/>
      <c r="N30" s="609"/>
      <c r="O30" s="41"/>
      <c r="P30" s="609"/>
      <c r="Q30" s="161"/>
    </row>
    <row r="31" spans="1:17">
      <c r="A31" s="640"/>
      <c r="B31" s="640"/>
      <c r="D31" s="641"/>
      <c r="H31" s="609"/>
      <c r="I31" s="41"/>
      <c r="J31" s="609"/>
      <c r="K31" s="41"/>
      <c r="L31" s="609"/>
      <c r="M31" s="161"/>
      <c r="N31" s="609"/>
      <c r="O31" s="41"/>
      <c r="P31" s="609"/>
      <c r="Q31" s="161"/>
    </row>
    <row r="32" spans="1:17" ht="15.75" customHeight="1">
      <c r="A32" s="161"/>
      <c r="B32" s="161"/>
      <c r="D32" s="867"/>
      <c r="H32" s="609"/>
      <c r="I32" s="41"/>
      <c r="J32" s="610"/>
      <c r="K32" s="610"/>
      <c r="L32" s="610"/>
      <c r="M32" s="161"/>
      <c r="N32" s="609"/>
      <c r="O32" s="41"/>
      <c r="P32" s="609"/>
      <c r="Q32" s="161"/>
    </row>
    <row r="33" spans="1:17" s="93" customFormat="1" ht="15" customHeight="1">
      <c r="A33" s="608"/>
      <c r="B33" s="611"/>
      <c r="C33" s="432"/>
      <c r="D33" s="544"/>
      <c r="E33" s="544"/>
      <c r="F33" s="544"/>
      <c r="G33" s="544"/>
      <c r="H33" s="577"/>
      <c r="I33" s="577"/>
      <c r="J33" s="612"/>
      <c r="K33" s="608"/>
      <c r="L33" s="608"/>
      <c r="M33" s="608"/>
      <c r="N33" s="613"/>
      <c r="O33" s="613"/>
      <c r="P33" s="613"/>
      <c r="Q33" s="608"/>
    </row>
    <row r="34" spans="1:17" s="573" customFormat="1" ht="24" customHeight="1">
      <c r="A34" s="614"/>
      <c r="B34" s="615"/>
      <c r="C34" s="616"/>
      <c r="D34" s="617"/>
      <c r="E34" s="617"/>
      <c r="F34" s="617"/>
      <c r="G34" s="617"/>
      <c r="H34" s="618"/>
      <c r="I34" s="618"/>
      <c r="J34" s="619"/>
      <c r="K34" s="619"/>
      <c r="L34" s="619"/>
      <c r="M34" s="614"/>
      <c r="N34" s="620"/>
      <c r="O34" s="620"/>
      <c r="P34" s="620"/>
      <c r="Q34" s="614"/>
    </row>
    <row r="35" spans="1:17" s="155" customFormat="1" ht="15.75">
      <c r="A35" s="41"/>
      <c r="B35" s="611"/>
      <c r="C35" s="432"/>
      <c r="D35" s="544"/>
      <c r="E35" s="544"/>
      <c r="F35" s="544"/>
      <c r="G35" s="544"/>
      <c r="H35" s="577"/>
      <c r="I35" s="618"/>
      <c r="J35" s="612"/>
      <c r="K35" s="612"/>
      <c r="L35" s="612"/>
      <c r="M35" s="41"/>
      <c r="N35" s="613"/>
      <c r="O35" s="613"/>
      <c r="P35" s="613"/>
      <c r="Q35" s="41"/>
    </row>
    <row r="36" spans="1:17" s="155" customFormat="1" ht="15.75">
      <c r="A36" s="41"/>
      <c r="B36" s="611"/>
      <c r="C36" s="432"/>
      <c r="D36" s="544"/>
      <c r="E36" s="544"/>
      <c r="F36" s="544"/>
      <c r="G36" s="544"/>
      <c r="H36" s="577"/>
      <c r="I36" s="618"/>
      <c r="J36" s="612"/>
      <c r="K36" s="612"/>
      <c r="L36" s="612"/>
      <c r="M36" s="41"/>
      <c r="N36" s="613"/>
      <c r="O36" s="613"/>
      <c r="P36" s="613"/>
      <c r="Q36" s="41"/>
    </row>
    <row r="37" spans="1:17" s="573" customFormat="1" ht="15.75">
      <c r="A37" s="614"/>
      <c r="B37" s="615"/>
      <c r="C37" s="616"/>
      <c r="D37" s="617"/>
      <c r="E37" s="617"/>
      <c r="F37" s="617"/>
      <c r="G37" s="617"/>
      <c r="H37" s="618"/>
      <c r="I37" s="618"/>
      <c r="J37" s="619"/>
      <c r="K37" s="619"/>
      <c r="L37" s="619"/>
      <c r="M37" s="614"/>
      <c r="N37" s="620"/>
      <c r="O37" s="620"/>
      <c r="P37" s="620"/>
      <c r="Q37" s="614"/>
    </row>
    <row r="38" spans="1:17" s="155" customFormat="1" ht="15.75">
      <c r="A38" s="41"/>
      <c r="B38" s="611"/>
      <c r="C38" s="432"/>
      <c r="D38" s="544"/>
      <c r="E38" s="544"/>
      <c r="F38" s="544"/>
      <c r="G38" s="544"/>
      <c r="H38" s="577"/>
      <c r="I38" s="618"/>
      <c r="J38" s="612"/>
      <c r="K38" s="612"/>
      <c r="L38" s="612"/>
      <c r="M38" s="41"/>
      <c r="N38" s="613"/>
      <c r="O38" s="613"/>
      <c r="P38" s="613"/>
      <c r="Q38" s="41"/>
    </row>
    <row r="39" spans="1:17" s="155" customFormat="1" ht="15.75">
      <c r="A39" s="41"/>
      <c r="B39" s="611"/>
      <c r="C39" s="432"/>
      <c r="D39" s="544"/>
      <c r="E39" s="544"/>
      <c r="F39" s="544"/>
      <c r="G39" s="544"/>
      <c r="H39" s="577"/>
      <c r="I39" s="618"/>
      <c r="J39" s="612"/>
      <c r="K39" s="612"/>
      <c r="L39" s="612"/>
      <c r="M39" s="41"/>
      <c r="N39" s="613"/>
      <c r="O39" s="613"/>
      <c r="P39" s="613"/>
      <c r="Q39" s="41"/>
    </row>
    <row r="40" spans="1:17" s="155" customFormat="1" ht="27.75" customHeight="1">
      <c r="A40" s="41"/>
      <c r="B40" s="611"/>
      <c r="C40" s="432"/>
      <c r="D40" s="41"/>
      <c r="E40" s="544"/>
      <c r="F40" s="544"/>
      <c r="G40" s="544"/>
      <c r="H40" s="577"/>
      <c r="I40" s="618"/>
      <c r="J40" s="612"/>
      <c r="K40" s="612"/>
      <c r="L40" s="612"/>
      <c r="M40" s="41"/>
      <c r="N40" s="613"/>
      <c r="O40" s="41"/>
      <c r="P40" s="41"/>
      <c r="Q40" s="41"/>
    </row>
    <row r="41" spans="1:17" s="155" customFormat="1" ht="15.75">
      <c r="A41" s="41"/>
      <c r="B41" s="431"/>
      <c r="C41" s="432"/>
      <c r="D41" s="544"/>
      <c r="E41" s="544"/>
      <c r="F41" s="544"/>
      <c r="G41" s="544"/>
      <c r="H41" s="41"/>
      <c r="I41" s="41"/>
      <c r="J41" s="41"/>
      <c r="K41" s="41"/>
      <c r="L41" s="41"/>
      <c r="M41" s="41"/>
      <c r="N41" s="41"/>
      <c r="O41" s="41"/>
      <c r="P41" s="41"/>
      <c r="Q41" s="41"/>
    </row>
    <row r="42" spans="1:17">
      <c r="A42" s="161"/>
      <c r="B42" s="161"/>
      <c r="C42" s="41"/>
      <c r="D42" s="161"/>
      <c r="E42" s="161"/>
      <c r="F42" s="161"/>
      <c r="G42" s="161"/>
      <c r="H42" s="161"/>
      <c r="I42" s="41"/>
      <c r="J42" s="161"/>
      <c r="K42" s="161"/>
      <c r="L42" s="161"/>
      <c r="M42" s="161"/>
      <c r="N42" s="161"/>
      <c r="O42" s="161"/>
      <c r="P42" s="161"/>
      <c r="Q42" s="161"/>
    </row>
    <row r="43" spans="1:17">
      <c r="A43" s="161"/>
      <c r="B43" s="161"/>
      <c r="C43" s="161"/>
      <c r="D43" s="161"/>
      <c r="E43" s="161"/>
      <c r="F43" s="161"/>
      <c r="G43" s="161"/>
      <c r="H43" s="161"/>
      <c r="I43" s="41"/>
      <c r="J43" s="161"/>
      <c r="K43" s="161"/>
      <c r="L43" s="161"/>
      <c r="M43" s="161"/>
      <c r="N43" s="161"/>
      <c r="O43" s="161"/>
      <c r="P43" s="161"/>
      <c r="Q43" s="161"/>
    </row>
    <row r="44" spans="1:17">
      <c r="A44" s="161"/>
      <c r="B44" s="161"/>
      <c r="C44" s="161"/>
      <c r="D44" s="161"/>
      <c r="E44" s="161"/>
      <c r="F44" s="161"/>
      <c r="G44" s="161"/>
      <c r="H44" s="161"/>
      <c r="I44" s="41"/>
      <c r="J44" s="161"/>
      <c r="K44" s="161"/>
      <c r="L44" s="161"/>
      <c r="M44" s="161"/>
      <c r="N44" s="161"/>
      <c r="O44" s="161"/>
      <c r="P44" s="161"/>
      <c r="Q44" s="161"/>
    </row>
    <row r="45" spans="1:17">
      <c r="A45" s="161"/>
      <c r="B45" s="161"/>
      <c r="C45" s="161"/>
      <c r="D45" s="161"/>
      <c r="E45" s="161"/>
      <c r="F45" s="161"/>
      <c r="G45" s="161"/>
      <c r="H45" s="161"/>
      <c r="I45" s="41"/>
      <c r="J45" s="161"/>
      <c r="K45" s="161"/>
      <c r="L45" s="161"/>
      <c r="M45" s="161"/>
      <c r="N45" s="161"/>
      <c r="O45" s="161"/>
      <c r="P45" s="161"/>
      <c r="Q45" s="161"/>
    </row>
  </sheetData>
  <mergeCells count="20">
    <mergeCell ref="B2:G2"/>
    <mergeCell ref="E13:F13"/>
    <mergeCell ref="E14:F14"/>
    <mergeCell ref="E16:F16"/>
    <mergeCell ref="B3:C6"/>
    <mergeCell ref="D3:G3"/>
    <mergeCell ref="D4:F4"/>
    <mergeCell ref="E5:F5"/>
    <mergeCell ref="E6:F6"/>
    <mergeCell ref="B7:C7"/>
    <mergeCell ref="E7:F7"/>
    <mergeCell ref="B8:C8"/>
    <mergeCell ref="E8:F8"/>
    <mergeCell ref="B9:C9"/>
    <mergeCell ref="E9:F9"/>
    <mergeCell ref="B10:B12"/>
    <mergeCell ref="E12:F12"/>
    <mergeCell ref="B13:B26"/>
    <mergeCell ref="E30:G30"/>
    <mergeCell ref="E29:G29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L38"/>
  <sheetViews>
    <sheetView view="pageBreakPreview" zoomScale="70" zoomScaleNormal="100" zoomScaleSheetLayoutView="7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activeCell="K22" sqref="K22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4" width="22.42578125" style="18" customWidth="1"/>
    <col min="5" max="5" width="20.7109375" style="18" customWidth="1"/>
    <col min="6" max="6" width="21.7109375" style="18" customWidth="1"/>
    <col min="7" max="7" width="20.7109375" style="18" customWidth="1"/>
    <col min="8" max="8" width="23.7109375" style="18" customWidth="1"/>
    <col min="9" max="11" width="26.28515625" style="18" customWidth="1"/>
    <col min="12" max="16384" width="27.28515625" style="18"/>
  </cols>
  <sheetData>
    <row r="1" spans="2:12" s="53" customFormat="1">
      <c r="B1" s="387" t="s">
        <v>113</v>
      </c>
    </row>
    <row r="2" spans="2:12" s="155" customFormat="1" ht="15" customHeight="1">
      <c r="B2" s="624"/>
      <c r="C2" s="625"/>
      <c r="D2" s="1218" t="s">
        <v>326</v>
      </c>
      <c r="E2" s="1219"/>
      <c r="F2" s="1219"/>
      <c r="G2" s="1219"/>
      <c r="H2" s="1219"/>
      <c r="I2" s="1219"/>
      <c r="J2" s="1219"/>
      <c r="K2" s="1205"/>
    </row>
    <row r="3" spans="2:12" s="155" customFormat="1" ht="65.25" customHeight="1">
      <c r="B3" s="1106"/>
      <c r="C3" s="1120"/>
      <c r="D3" s="1288"/>
      <c r="E3" s="1288"/>
      <c r="F3" s="1288"/>
      <c r="G3" s="1288"/>
      <c r="H3" s="1288"/>
      <c r="I3" s="1280"/>
      <c r="J3"/>
      <c r="K3" s="526"/>
    </row>
    <row r="4" spans="2:12" s="213" customFormat="1" ht="12.75" customHeight="1">
      <c r="B4" s="1106"/>
      <c r="C4" s="1120"/>
      <c r="D4" s="1289" t="s">
        <v>201</v>
      </c>
      <c r="E4" s="1290"/>
      <c r="F4" s="1290"/>
      <c r="G4" s="1289" t="s">
        <v>202</v>
      </c>
      <c r="H4" s="1290"/>
      <c r="I4" s="1290"/>
      <c r="J4" s="1293" t="s">
        <v>591</v>
      </c>
      <c r="K4" s="1291" t="s">
        <v>511</v>
      </c>
    </row>
    <row r="5" spans="2:12" s="213" customFormat="1" ht="12.75" customHeight="1">
      <c r="B5" s="1106"/>
      <c r="C5" s="1120"/>
      <c r="D5" s="1289" t="s">
        <v>328</v>
      </c>
      <c r="E5" s="1292"/>
      <c r="F5" s="626" t="s">
        <v>329</v>
      </c>
      <c r="G5" s="1289" t="s">
        <v>328</v>
      </c>
      <c r="H5" s="1292"/>
      <c r="I5" s="626" t="s">
        <v>329</v>
      </c>
      <c r="J5" s="1109"/>
      <c r="K5" s="1255"/>
    </row>
    <row r="6" spans="2:12" s="155" customFormat="1">
      <c r="B6" s="1108"/>
      <c r="C6" s="1121"/>
      <c r="D6" s="627" t="s">
        <v>208</v>
      </c>
      <c r="E6" s="627" t="s">
        <v>206</v>
      </c>
      <c r="F6" s="627" t="s">
        <v>331</v>
      </c>
      <c r="G6" s="627" t="s">
        <v>208</v>
      </c>
      <c r="H6" s="627" t="s">
        <v>207</v>
      </c>
      <c r="I6" s="627" t="s">
        <v>330</v>
      </c>
      <c r="J6" s="627" t="s">
        <v>592</v>
      </c>
      <c r="K6" s="527" t="s">
        <v>335</v>
      </c>
    </row>
    <row r="7" spans="2:12" s="93" customFormat="1" ht="11.25" customHeight="1">
      <c r="B7" s="1260" t="s">
        <v>14</v>
      </c>
      <c r="C7" s="1282"/>
      <c r="D7" s="477" t="s">
        <v>209</v>
      </c>
      <c r="E7" s="477" t="s">
        <v>18</v>
      </c>
      <c r="F7" s="477" t="s">
        <v>18</v>
      </c>
      <c r="G7" s="477" t="s">
        <v>209</v>
      </c>
      <c r="H7" s="477" t="s">
        <v>18</v>
      </c>
      <c r="I7" s="477" t="s">
        <v>18</v>
      </c>
      <c r="J7" s="477" t="s">
        <v>18</v>
      </c>
      <c r="K7" s="477" t="s">
        <v>18</v>
      </c>
    </row>
    <row r="8" spans="2:12" s="93" customFormat="1" ht="11.25" customHeight="1">
      <c r="B8" s="1260" t="s">
        <v>31</v>
      </c>
      <c r="C8" s="1282"/>
      <c r="D8" s="628" t="s">
        <v>43</v>
      </c>
      <c r="E8" s="477" t="s">
        <v>45</v>
      </c>
      <c r="F8" s="477" t="s">
        <v>45</v>
      </c>
      <c r="G8" s="628" t="s">
        <v>43</v>
      </c>
      <c r="H8" s="477" t="s">
        <v>45</v>
      </c>
      <c r="I8" s="477" t="s">
        <v>45</v>
      </c>
      <c r="J8" s="477" t="s">
        <v>45</v>
      </c>
      <c r="K8" s="477" t="s">
        <v>45</v>
      </c>
    </row>
    <row r="9" spans="2:12" s="93" customFormat="1" ht="60" customHeight="1">
      <c r="B9" s="1286"/>
      <c r="C9" s="538" t="s">
        <v>17</v>
      </c>
      <c r="D9" s="629" t="s">
        <v>513</v>
      </c>
      <c r="E9" s="629" t="s">
        <v>486</v>
      </c>
      <c r="F9" s="629" t="s">
        <v>486</v>
      </c>
      <c r="G9" s="629" t="s">
        <v>513</v>
      </c>
      <c r="H9" s="629" t="s">
        <v>486</v>
      </c>
      <c r="I9" s="629" t="s">
        <v>486</v>
      </c>
      <c r="J9" s="629" t="s">
        <v>590</v>
      </c>
      <c r="K9" s="629"/>
    </row>
    <row r="10" spans="2:12" s="93" customFormat="1" ht="21">
      <c r="B10" s="1286"/>
      <c r="C10" s="571" t="s">
        <v>347</v>
      </c>
      <c r="D10" s="479">
        <f>'Петли, защ, скр ручки_база'!D91*скидки_наценки!$D$10*скидки_наценки!$F$10/скидки_наценки!$B$4</f>
        <v>2770</v>
      </c>
      <c r="E10" s="479">
        <f>'Петли, защ, скр ручки_база'!E91*скидки_наценки!$D$10*скидки_наценки!$F$10/скидки_наценки!$B$4</f>
        <v>1520</v>
      </c>
      <c r="F10" s="479">
        <f>'Петли, защ, скр ручки_база'!F91*скидки_наценки!$D$10*скидки_наценки!$F$10/скидки_наценки!$B$4</f>
        <v>1210</v>
      </c>
      <c r="G10" s="479">
        <f>'Петли, защ, скр ручки_база'!G91*скидки_наценки!$D$10*скидки_наценки!$F$10/скидки_наценки!$B$4</f>
        <v>2920</v>
      </c>
      <c r="H10" s="479">
        <f>'Петли, защ, скр ручки_база'!H91*скидки_наценки!$D$10*скидки_наценки!$F$10/скидки_наценки!$B$4</f>
        <v>1520</v>
      </c>
      <c r="I10" s="479">
        <f>'Петли, защ, скр ручки_база'!I91*скидки_наценки!$D$10*скидки_наценки!$F$10/скидки_наценки!$B$4</f>
        <v>1210</v>
      </c>
      <c r="J10" s="479">
        <f>'Петли, защ, скр ручки_база'!J91*скидки_наценки!$D$10*скидки_наценки!$F$10/скидки_наценки!$B$4</f>
        <v>495</v>
      </c>
      <c r="K10" s="479">
        <f>'Петли, защ, скр ручки_база'!K91*скидки_наценки!$D$10*скидки_наценки!$F$10/скидки_наценки!$B$4</f>
        <v>605</v>
      </c>
    </row>
    <row r="11" spans="2:12" s="93" customFormat="1" ht="60" customHeight="1">
      <c r="B11" s="1286"/>
      <c r="C11" s="538" t="s">
        <v>489</v>
      </c>
      <c r="D11" s="629" t="s">
        <v>619</v>
      </c>
      <c r="E11" s="629" t="s">
        <v>490</v>
      </c>
      <c r="F11" s="629" t="s">
        <v>490</v>
      </c>
      <c r="G11" s="629" t="s">
        <v>619</v>
      </c>
      <c r="H11" s="629" t="s">
        <v>490</v>
      </c>
      <c r="I11" s="629" t="s">
        <v>490</v>
      </c>
      <c r="J11" s="629"/>
      <c r="K11" s="629"/>
    </row>
    <row r="12" spans="2:12" s="93" customFormat="1" ht="21">
      <c r="B12" s="1286"/>
      <c r="C12" s="571" t="s">
        <v>347</v>
      </c>
      <c r="D12" s="479">
        <f>'Петли, защ, скр ручки_база'!D89*скидки_наценки!$D$10*скидки_наценки!$F$10/скидки_наценки!$B$4</f>
        <v>2770</v>
      </c>
      <c r="E12" s="479">
        <f>'Петли, защ, скр ручки_база'!E93*скидки_наценки!$D$10*скидки_наценки!$F$10/скидки_наценки!$B$4</f>
        <v>1520</v>
      </c>
      <c r="F12" s="479">
        <f>'Петли, защ, скр ручки_база'!F93*скидки_наценки!$D$10*скидки_наценки!$F$10/скидки_наценки!$B$4</f>
        <v>1210</v>
      </c>
      <c r="G12" s="479">
        <f>'Петли, защ, скр ручки_база'!G89*скидки_наценки!$D$10*скидки_наценки!$F$10/скидки_наценки!$B$4</f>
        <v>2920</v>
      </c>
      <c r="H12" s="479">
        <f>'Петли, защ, скр ручки_база'!H93*скидки_наценки!$D$10*скидки_наценки!$F$10/скидки_наценки!$B$4</f>
        <v>1520</v>
      </c>
      <c r="I12" s="479">
        <f>'Петли, защ, скр ручки_база'!I93*скидки_наценки!$D$10*скидки_наценки!$F$10/скидки_наценки!$B$4</f>
        <v>1210</v>
      </c>
      <c r="J12" s="479">
        <f>'Петли, защ, скр ручки_база'!J93*скидки_наценки!$D$10*скидки_наценки!$F$10/скидки_наценки!$B$4</f>
        <v>0</v>
      </c>
      <c r="K12" s="479">
        <f>'Петли, защ, скр ручки_база'!K93*скидки_наценки!$D$10*скидки_наценки!$F$10/скидки_наценки!$B$4</f>
        <v>0</v>
      </c>
      <c r="L12" s="684"/>
    </row>
    <row r="13" spans="2:12" s="93" customFormat="1" ht="60" customHeight="1">
      <c r="B13" s="1286"/>
      <c r="C13" s="538" t="s">
        <v>514</v>
      </c>
      <c r="D13" s="629"/>
      <c r="E13" s="629"/>
      <c r="F13" s="629" t="s">
        <v>515</v>
      </c>
      <c r="G13" s="629"/>
      <c r="H13" s="629"/>
      <c r="I13" s="629" t="s">
        <v>515</v>
      </c>
      <c r="J13" s="629"/>
      <c r="K13" s="629"/>
    </row>
    <row r="14" spans="2:12" s="93" customFormat="1" ht="21">
      <c r="B14" s="1286"/>
      <c r="C14" s="571" t="s">
        <v>347</v>
      </c>
      <c r="D14" s="479">
        <f>'Петли, защ, скр ручки_база'!D95*скидки_наценки!$D$10*скидки_наценки!$F$10/скидки_наценки!$B$4</f>
        <v>0</v>
      </c>
      <c r="E14" s="479">
        <f>'Петли, защ, скр ручки_база'!E95*скидки_наценки!$D$10*скидки_наценки!$F$10/скидки_наценки!$B$4</f>
        <v>1520</v>
      </c>
      <c r="F14" s="479">
        <f>'Петли, защ, скр ручки_база'!F95*скидки_наценки!$D$10*скидки_наценки!$F$10/скидки_наценки!$B$4</f>
        <v>1210</v>
      </c>
      <c r="G14" s="479">
        <f>'Петли, защ, скр ручки_база'!G95*скидки_наценки!$D$10*скидки_наценки!$F$10/скидки_наценки!$B$4</f>
        <v>0</v>
      </c>
      <c r="H14" s="479">
        <f>'Петли, защ, скр ручки_база'!H95*скидки_наценки!$D$10*скидки_наценки!$F$10/скидки_наценки!$B$4</f>
        <v>1520</v>
      </c>
      <c r="I14" s="479">
        <f>'Петли, защ, скр ручки_база'!I95*скидки_наценки!$D$10*скидки_наценки!$F$10/скидки_наценки!$B$4</f>
        <v>1210</v>
      </c>
      <c r="J14" s="479">
        <f>'Петли, защ, скр ручки_база'!J95*скидки_наценки!$D$10*скидки_наценки!$F$10/скидки_наценки!$B$4</f>
        <v>0</v>
      </c>
      <c r="K14" s="479">
        <f>'Петли, защ, скр ручки_база'!K95*скидки_наценки!$D$10*скидки_наценки!$F$10/скидки_наценки!$B$4</f>
        <v>0</v>
      </c>
    </row>
    <row r="15" spans="2:12" s="93" customFormat="1" ht="60" customHeight="1">
      <c r="B15" s="1286"/>
      <c r="C15" s="481" t="s">
        <v>136</v>
      </c>
      <c r="D15" s="629" t="s">
        <v>516</v>
      </c>
      <c r="E15" s="629" t="s">
        <v>492</v>
      </c>
      <c r="F15" s="629" t="s">
        <v>492</v>
      </c>
      <c r="G15" s="629" t="s">
        <v>516</v>
      </c>
      <c r="H15" s="629" t="s">
        <v>492</v>
      </c>
      <c r="I15" s="629" t="s">
        <v>492</v>
      </c>
      <c r="J15" s="629" t="s">
        <v>589</v>
      </c>
      <c r="K15" s="629"/>
    </row>
    <row r="16" spans="2:12" s="93" customFormat="1" ht="21">
      <c r="B16" s="1286"/>
      <c r="C16" s="571" t="s">
        <v>347</v>
      </c>
      <c r="D16" s="479">
        <f>'Петли, защ, скр ручки_база'!D97*скидки_наценки!$D$10*скидки_наценки!$F$10/скидки_наценки!$B$4</f>
        <v>3200</v>
      </c>
      <c r="E16" s="479">
        <f>'Петли, защ, скр ручки_база'!E97*скидки_наценки!$D$10*скидки_наценки!$F$10/скидки_наценки!$B$4</f>
        <v>1520</v>
      </c>
      <c r="F16" s="479">
        <f>'Петли, защ, скр ручки_база'!F97*скидки_наценки!$D$10*скидки_наценки!$F$10/скидки_наценки!$B$4</f>
        <v>1210</v>
      </c>
      <c r="G16" s="479">
        <f>'Петли, защ, скр ручки_база'!G97*скидки_наценки!$D$10*скидки_наценки!$F$10/скидки_наценки!$B$4</f>
        <v>3350</v>
      </c>
      <c r="H16" s="479">
        <f>'Петли, защ, скр ручки_база'!H97*скидки_наценки!$D$10*скидки_наценки!$F$10/скидки_наценки!$B$4</f>
        <v>1520</v>
      </c>
      <c r="I16" s="479">
        <f>'Петли, защ, скр ручки_база'!I97*скидки_наценки!$D$10*скидки_наценки!$F$10/скидки_наценки!$B$4</f>
        <v>1210</v>
      </c>
      <c r="J16" s="479">
        <f>'Петли, защ, скр ручки_база'!J97*скидки_наценки!$D$10*скидки_наценки!$F$10/скидки_наценки!$B$4</f>
        <v>495</v>
      </c>
      <c r="K16" s="479">
        <f>'Петли, защ, скр ручки_база'!K97*скидки_наценки!$D$10*скидки_наценки!$F$10/скидки_наценки!$B$4</f>
        <v>605</v>
      </c>
    </row>
    <row r="17" spans="2:11" s="93" customFormat="1" ht="60" customHeight="1">
      <c r="B17" s="1286"/>
      <c r="C17" s="481" t="s">
        <v>41</v>
      </c>
      <c r="D17" s="629" t="s">
        <v>517</v>
      </c>
      <c r="E17" s="629" t="s">
        <v>518</v>
      </c>
      <c r="F17" s="629" t="s">
        <v>518</v>
      </c>
      <c r="G17" s="629" t="s">
        <v>517</v>
      </c>
      <c r="H17" s="629" t="s">
        <v>518</v>
      </c>
      <c r="I17" s="629" t="s">
        <v>518</v>
      </c>
      <c r="J17" s="629" t="s">
        <v>588</v>
      </c>
      <c r="K17" s="629"/>
    </row>
    <row r="18" spans="2:11" s="93" customFormat="1" ht="21">
      <c r="B18" s="1286"/>
      <c r="C18" s="571" t="s">
        <v>347</v>
      </c>
      <c r="D18" s="479">
        <f>'Петли, защ, скр ручки_база'!D99*скидки_наценки!$D$10*скидки_наценки!$F$10/скидки_наценки!$B$4</f>
        <v>3200</v>
      </c>
      <c r="E18" s="479">
        <f>'Петли, защ, скр ручки_база'!E99*скидки_наценки!$D$10*скидки_наценки!$F$10/скидки_наценки!$B$4</f>
        <v>1520</v>
      </c>
      <c r="F18" s="479">
        <f>'Петли, защ, скр ручки_база'!F99*скидки_наценки!$D$10*скидки_наценки!$F$10/скидки_наценки!$B$4</f>
        <v>1210</v>
      </c>
      <c r="G18" s="479">
        <f>'Петли, защ, скр ручки_база'!G99*скидки_наценки!$D$10*скидки_наценки!$F$10/скидки_наценки!$B$4</f>
        <v>3350</v>
      </c>
      <c r="H18" s="479">
        <f>'Петли, защ, скр ручки_база'!H99*скидки_наценки!$D$10*скидки_наценки!$F$10/скидки_наценки!$B$4</f>
        <v>1520</v>
      </c>
      <c r="I18" s="479">
        <f>'Петли, защ, скр ручки_база'!I99*скидки_наценки!$D$10*скидки_наценки!$F$10/скидки_наценки!$B$4</f>
        <v>1210</v>
      </c>
      <c r="J18" s="479">
        <f>'Петли, защ, скр ручки_база'!J99*скидки_наценки!$D$10*скидки_наценки!$F$10/скидки_наценки!$B$4</f>
        <v>495</v>
      </c>
      <c r="K18" s="479">
        <f>'Петли, защ, скр ручки_база'!K99*скидки_наценки!$D$10*скидки_наценки!$F$10/скидки_наценки!$B$4</f>
        <v>605</v>
      </c>
    </row>
    <row r="19" spans="2:11" s="93" customFormat="1" ht="60" customHeight="1">
      <c r="B19" s="1286"/>
      <c r="C19" s="543" t="s">
        <v>30</v>
      </c>
      <c r="D19" s="629" t="s">
        <v>471</v>
      </c>
      <c r="E19" s="629" t="s">
        <v>495</v>
      </c>
      <c r="F19" s="629" t="s">
        <v>495</v>
      </c>
      <c r="G19" s="629" t="s">
        <v>471</v>
      </c>
      <c r="H19" s="629" t="s">
        <v>495</v>
      </c>
      <c r="I19" s="629" t="s">
        <v>495</v>
      </c>
      <c r="J19" s="629" t="s">
        <v>587</v>
      </c>
      <c r="K19" s="629"/>
    </row>
    <row r="20" spans="2:11" s="93" customFormat="1" ht="21">
      <c r="B20" s="1286"/>
      <c r="C20" s="571" t="s">
        <v>347</v>
      </c>
      <c r="D20" s="479">
        <f>'Петли, защ, скр ручки_база'!D101*скидки_наценки!$D$10*скидки_наценки!$F$10/скидки_наценки!$B$4</f>
        <v>3200</v>
      </c>
      <c r="E20" s="479">
        <f>'Петли, защ, скр ручки_база'!E101*скидки_наценки!$D$10*скидки_наценки!$F$10/скидки_наценки!$B$4</f>
        <v>1520</v>
      </c>
      <c r="F20" s="479">
        <f>'Петли, защ, скр ручки_база'!F101*скидки_наценки!$D$10*скидки_наценки!$F$10/скидки_наценки!$B$4</f>
        <v>1210</v>
      </c>
      <c r="G20" s="479">
        <f>'Петли, защ, скр ручки_база'!G101*скидки_наценки!$D$10*скидки_наценки!$F$10/скидки_наценки!$B$4</f>
        <v>3350</v>
      </c>
      <c r="H20" s="479">
        <f>'Петли, защ, скр ручки_база'!H101*скидки_наценки!$D$10*скидки_наценки!$F$10/скидки_наценки!$B$4</f>
        <v>1520</v>
      </c>
      <c r="I20" s="479">
        <f>'Петли, защ, скр ручки_база'!I101*скидки_наценки!$D$10*скидки_наценки!$F$10/скидки_наценки!$B$4</f>
        <v>1210</v>
      </c>
      <c r="J20" s="479">
        <f>'Петли, защ, скр ручки_база'!J101*скидки_наценки!$D$10*скидки_наценки!$F$10/скидки_наценки!$B$4</f>
        <v>495</v>
      </c>
      <c r="K20" s="479">
        <f>'Петли, защ, скр ручки_база'!K101*скидки_наценки!$D$10*скидки_наценки!$F$10/скидки_наценки!$B$4</f>
        <v>605</v>
      </c>
    </row>
    <row r="21" spans="2:11" s="93" customFormat="1" ht="60" customHeight="1">
      <c r="B21" s="1286"/>
      <c r="C21" s="543" t="s">
        <v>497</v>
      </c>
      <c r="D21" s="629" t="s">
        <v>519</v>
      </c>
      <c r="E21" s="629" t="s">
        <v>498</v>
      </c>
      <c r="F21" s="629" t="s">
        <v>498</v>
      </c>
      <c r="G21" s="629" t="s">
        <v>519</v>
      </c>
      <c r="H21" s="629" t="s">
        <v>498</v>
      </c>
      <c r="I21" s="629"/>
      <c r="J21" s="629" t="s">
        <v>587</v>
      </c>
      <c r="K21" s="629"/>
    </row>
    <row r="22" spans="2:11" s="93" customFormat="1" ht="21" customHeight="1">
      <c r="B22" s="1287"/>
      <c r="C22" s="571" t="s">
        <v>347</v>
      </c>
      <c r="D22" s="479">
        <f>'Петли, защ, скр ручки_база'!D103*скидки_наценки!$D$10*скидки_наценки!$F$10/скидки_наценки!$B$4</f>
        <v>3200</v>
      </c>
      <c r="E22" s="479">
        <f>'Петли, защ, скр ручки_база'!E103*скидки_наценки!$D$10*скидки_наценки!$F$10/скидки_наценки!$B$4</f>
        <v>1520</v>
      </c>
      <c r="F22" s="479">
        <f>'Петли, защ, скр ручки_база'!F103*скидки_наценки!$D$10*скидки_наценки!$F$10/скидки_наценки!$B$4</f>
        <v>1210</v>
      </c>
      <c r="G22" s="479">
        <f>'Петли, защ, скр ручки_база'!G103*скидки_наценки!$D$10*скидки_наценки!$F$10/скидки_наценки!$B$4</f>
        <v>3350</v>
      </c>
      <c r="H22" s="479">
        <f>'Петли, защ, скр ручки_база'!H103*скидки_наценки!$D$10*скидки_наценки!$F$10/скидки_наценки!$B$4</f>
        <v>1520</v>
      </c>
      <c r="I22" s="479">
        <f>'Петли, защ, скр ручки_база'!I103*скидки_наценки!$D$10*скидки_наценки!$F$10/скидки_наценки!$B$4</f>
        <v>1210</v>
      </c>
      <c r="J22" s="479">
        <f>'Петли, защ, скр ручки_база'!J103*скидки_наценки!$D$10*скидки_наценки!$F$10/скидки_наценки!$B$4</f>
        <v>495</v>
      </c>
      <c r="K22" s="479">
        <f>'Петли, защ, скр ручки_база'!K103*скидки_наценки!$D$10*скидки_наценки!$F$10/скидки_наценки!$B$4</f>
        <v>605</v>
      </c>
    </row>
    <row r="23" spans="2:11" s="93" customFormat="1" ht="11.25" customHeight="1"/>
    <row r="24" spans="2:11" s="155" customFormat="1" ht="18" customHeight="1">
      <c r="D24" s="16"/>
      <c r="E24" s="16"/>
      <c r="F24" s="16"/>
      <c r="G24" s="16"/>
      <c r="H24" s="16"/>
      <c r="I24" s="17"/>
      <c r="J24" s="17"/>
      <c r="K24" s="17"/>
    </row>
    <row r="25" spans="2:11" s="155" customFormat="1">
      <c r="D25" s="16"/>
      <c r="E25" s="16"/>
      <c r="F25" s="16"/>
      <c r="G25" s="16"/>
      <c r="H25" s="16"/>
      <c r="I25" s="17"/>
      <c r="J25" s="17"/>
      <c r="K25" s="17"/>
    </row>
    <row r="26" spans="2:11" s="155" customFormat="1" ht="15" customHeight="1">
      <c r="D26" s="16"/>
      <c r="E26" s="16"/>
      <c r="F26" s="16"/>
      <c r="G26" s="16"/>
      <c r="H26" s="984"/>
      <c r="I26" s="983"/>
      <c r="J26" s="17"/>
      <c r="K26" s="17"/>
    </row>
    <row r="27" spans="2:11" s="155" customFormat="1" ht="89.25" customHeight="1">
      <c r="B27" s="5"/>
      <c r="C27" s="5"/>
      <c r="D27" s="16"/>
      <c r="E27" s="16"/>
      <c r="F27" s="16"/>
      <c r="G27" s="16"/>
      <c r="H27" s="16"/>
      <c r="I27" s="17"/>
      <c r="J27" s="17"/>
      <c r="K27" s="17"/>
    </row>
    <row r="28" spans="2:11" s="213" customFormat="1" ht="12.75" customHeight="1">
      <c r="B28" s="18"/>
      <c r="C28" s="5"/>
      <c r="D28" s="18"/>
      <c r="E28" s="18"/>
      <c r="F28" s="18"/>
      <c r="G28" s="18"/>
      <c r="H28" s="18"/>
      <c r="I28" s="18"/>
      <c r="J28" s="18"/>
      <c r="K28" s="18"/>
    </row>
    <row r="29" spans="2:11" s="155" customFormat="1">
      <c r="B29" s="18"/>
      <c r="C29" s="18"/>
      <c r="D29" s="18"/>
      <c r="E29" s="18"/>
      <c r="F29" s="18"/>
      <c r="G29" s="18"/>
      <c r="H29" s="18"/>
      <c r="I29" s="18"/>
      <c r="J29" s="18"/>
      <c r="K29" s="18"/>
    </row>
    <row r="30" spans="2:11" s="93" customFormat="1" ht="11.25" customHeight="1"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2:11" s="93" customFormat="1" ht="11.25" customHeight="1">
      <c r="B31" s="18"/>
      <c r="C31" s="18"/>
      <c r="D31" s="18"/>
      <c r="E31" s="18"/>
      <c r="F31" s="18"/>
      <c r="G31" s="18"/>
      <c r="H31" s="18"/>
      <c r="I31" s="18"/>
      <c r="J31" s="18"/>
      <c r="K31" s="18"/>
    </row>
    <row r="32" spans="2:11" s="93" customFormat="1" ht="69" customHeight="1">
      <c r="B32" s="18"/>
      <c r="C32" s="18"/>
      <c r="D32" s="18"/>
      <c r="E32" s="18"/>
      <c r="F32" s="18"/>
      <c r="G32" s="18"/>
      <c r="H32" s="18"/>
      <c r="I32" s="18"/>
      <c r="J32" s="18"/>
      <c r="K32" s="18"/>
    </row>
    <row r="33" spans="2:11" s="93" customFormat="1">
      <c r="B33" s="18"/>
      <c r="C33" s="18"/>
      <c r="D33" s="18"/>
      <c r="E33" s="18"/>
      <c r="F33" s="18"/>
      <c r="G33" s="18"/>
      <c r="H33" s="18"/>
      <c r="I33" s="18"/>
      <c r="J33" s="18"/>
      <c r="K33" s="18"/>
    </row>
    <row r="34" spans="2:11" s="41" customFormat="1">
      <c r="B34" s="18"/>
      <c r="C34" s="18"/>
      <c r="D34" s="18"/>
      <c r="E34" s="18"/>
      <c r="F34" s="18"/>
      <c r="G34" s="18"/>
      <c r="H34" s="18"/>
      <c r="I34" s="18"/>
      <c r="J34" s="18"/>
      <c r="K34" s="18"/>
    </row>
    <row r="35" spans="2:11" s="17" customFormat="1">
      <c r="B35" s="18"/>
      <c r="C35" s="18"/>
      <c r="D35" s="18"/>
      <c r="E35" s="18"/>
      <c r="F35" s="18"/>
      <c r="G35" s="18"/>
      <c r="H35" s="18"/>
      <c r="I35" s="18"/>
      <c r="J35" s="18"/>
      <c r="K35" s="18"/>
    </row>
    <row r="36" spans="2:11" s="17" customFormat="1" ht="12" customHeight="1">
      <c r="B36" s="18"/>
      <c r="C36" s="18"/>
      <c r="D36" s="18"/>
      <c r="E36" s="18"/>
      <c r="F36" s="18"/>
      <c r="G36" s="18"/>
      <c r="H36" s="18"/>
      <c r="I36" s="18"/>
      <c r="J36" s="18"/>
      <c r="K36" s="18"/>
    </row>
    <row r="37" spans="2:11" s="17" customFormat="1" ht="12" customHeight="1">
      <c r="B37" s="18"/>
      <c r="C37" s="18"/>
      <c r="D37" s="18"/>
      <c r="E37" s="18"/>
      <c r="F37" s="18"/>
      <c r="G37" s="18"/>
      <c r="H37" s="18"/>
      <c r="I37" s="18"/>
      <c r="J37" s="18"/>
      <c r="K37" s="18"/>
    </row>
    <row r="38" spans="2:11" s="17" customFormat="1" ht="12" customHeight="1">
      <c r="B38" s="18"/>
      <c r="C38" s="18"/>
      <c r="D38" s="18"/>
      <c r="E38" s="18"/>
      <c r="F38" s="18"/>
      <c r="G38" s="18"/>
      <c r="H38" s="18"/>
      <c r="I38" s="18"/>
      <c r="J38" s="18"/>
      <c r="K38" s="18"/>
    </row>
  </sheetData>
  <mergeCells count="13">
    <mergeCell ref="B9:B22"/>
    <mergeCell ref="B7:C7"/>
    <mergeCell ref="B8:C8"/>
    <mergeCell ref="D2:K2"/>
    <mergeCell ref="B3:C6"/>
    <mergeCell ref="D3:F3"/>
    <mergeCell ref="G3:I3"/>
    <mergeCell ref="D4:F4"/>
    <mergeCell ref="G4:I4"/>
    <mergeCell ref="K4:K5"/>
    <mergeCell ref="D5:E5"/>
    <mergeCell ref="G5:H5"/>
    <mergeCell ref="J4:J5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L38"/>
  <sheetViews>
    <sheetView view="pageBreakPreview" zoomScale="85" zoomScaleNormal="100" zoomScaleSheetLayoutView="85" workbookViewId="0">
      <pane ySplit="1" topLeftCell="A11" activePane="bottomLeft" state="frozen"/>
      <selection pane="bottomLeft" activeCell="J34" sqref="J34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4" width="22.42578125" style="18" customWidth="1"/>
    <col min="5" max="5" width="20.7109375" style="18" customWidth="1"/>
    <col min="6" max="6" width="21.7109375" style="18" customWidth="1"/>
    <col min="7" max="8" width="21.7109375" style="18" hidden="1" customWidth="1"/>
    <col min="9" max="9" width="20.7109375" style="18" customWidth="1"/>
    <col min="10" max="10" width="23.7109375" style="18" customWidth="1"/>
    <col min="11" max="11" width="26.28515625" style="18" customWidth="1"/>
    <col min="12" max="16384" width="27.28515625" style="18"/>
  </cols>
  <sheetData>
    <row r="1" spans="2:11" s="53" customFormat="1">
      <c r="B1" s="387" t="s">
        <v>113</v>
      </c>
    </row>
    <row r="2" spans="2:11" s="155" customFormat="1" ht="15" customHeight="1">
      <c r="B2" s="1140" t="s">
        <v>102</v>
      </c>
      <c r="C2" s="1140"/>
      <c r="D2" s="1140"/>
      <c r="E2" s="1140"/>
      <c r="F2" s="1140"/>
      <c r="G2" s="1119"/>
      <c r="H2" s="1119"/>
      <c r="I2" s="1140"/>
      <c r="J2" s="1138" t="s">
        <v>130</v>
      </c>
      <c r="K2" s="1139"/>
    </row>
    <row r="3" spans="2:11" s="155" customFormat="1" ht="128.25" customHeight="1">
      <c r="B3" s="1104" t="s">
        <v>15</v>
      </c>
      <c r="C3" s="1105"/>
      <c r="D3" s="411"/>
      <c r="E3" s="411"/>
      <c r="F3" s="411"/>
      <c r="G3" s="401"/>
      <c r="H3" s="401"/>
      <c r="I3" s="411"/>
      <c r="J3" s="107"/>
      <c r="K3" s="107"/>
    </row>
    <row r="4" spans="2:11" s="155" customFormat="1" ht="27.75" customHeight="1">
      <c r="B4" s="1106"/>
      <c r="C4" s="1107"/>
      <c r="D4" s="126" t="s">
        <v>365</v>
      </c>
      <c r="E4" s="126" t="s">
        <v>366</v>
      </c>
      <c r="F4" s="126" t="s">
        <v>367</v>
      </c>
      <c r="G4" s="208"/>
      <c r="H4" s="208"/>
      <c r="I4" s="126" t="s">
        <v>371</v>
      </c>
      <c r="J4" s="128" t="s">
        <v>44</v>
      </c>
      <c r="K4" s="126" t="s">
        <v>101</v>
      </c>
    </row>
    <row r="5" spans="2:11" s="155" customFormat="1">
      <c r="B5" s="1256" t="s">
        <v>177</v>
      </c>
      <c r="C5" s="1256"/>
      <c r="D5" s="697" t="s">
        <v>175</v>
      </c>
      <c r="E5" s="697" t="s">
        <v>175</v>
      </c>
      <c r="F5" s="697" t="s">
        <v>175</v>
      </c>
      <c r="G5" s="697"/>
      <c r="H5" s="697"/>
      <c r="I5" s="697" t="s">
        <v>176</v>
      </c>
      <c r="J5" s="698" t="s">
        <v>567</v>
      </c>
      <c r="K5" s="627" t="s">
        <v>178</v>
      </c>
    </row>
    <row r="6" spans="2:11" s="155" customFormat="1" ht="15" customHeight="1">
      <c r="B6" s="1260" t="s">
        <v>14</v>
      </c>
      <c r="C6" s="1260"/>
      <c r="D6" s="477" t="s">
        <v>18</v>
      </c>
      <c r="E6" s="477" t="s">
        <v>18</v>
      </c>
      <c r="F6" s="477" t="s">
        <v>18</v>
      </c>
      <c r="G6" s="477"/>
      <c r="H6" s="477"/>
      <c r="I6" s="477" t="s">
        <v>39</v>
      </c>
      <c r="J6" s="477" t="s">
        <v>19</v>
      </c>
      <c r="K6" s="477" t="s">
        <v>19</v>
      </c>
    </row>
    <row r="7" spans="2:11" s="93" customFormat="1" ht="12.75" customHeight="1">
      <c r="B7" s="1260" t="s">
        <v>31</v>
      </c>
      <c r="C7" s="1260"/>
      <c r="D7" s="477" t="s">
        <v>43</v>
      </c>
      <c r="E7" s="477" t="s">
        <v>43</v>
      </c>
      <c r="F7" s="477" t="s">
        <v>43</v>
      </c>
      <c r="G7" s="477"/>
      <c r="H7" s="477"/>
      <c r="I7" s="477" t="s">
        <v>42</v>
      </c>
      <c r="J7" s="477" t="s">
        <v>43</v>
      </c>
      <c r="K7" s="477" t="s">
        <v>43</v>
      </c>
    </row>
    <row r="8" spans="2:11" s="155" customFormat="1" ht="57.75" customHeight="1">
      <c r="B8" s="1294" t="s">
        <v>346</v>
      </c>
      <c r="C8" s="538" t="s">
        <v>17</v>
      </c>
      <c r="D8" s="629" t="s">
        <v>486</v>
      </c>
      <c r="E8" s="629" t="s">
        <v>486</v>
      </c>
      <c r="F8" s="629" t="s">
        <v>486</v>
      </c>
      <c r="G8" s="477"/>
      <c r="H8" s="477"/>
      <c r="I8" s="629" t="s">
        <v>563</v>
      </c>
      <c r="J8" s="629" t="s">
        <v>486</v>
      </c>
      <c r="K8" s="629" t="s">
        <v>486</v>
      </c>
    </row>
    <row r="9" spans="2:11" s="155" customFormat="1" ht="51" customHeight="1">
      <c r="B9" s="1286"/>
      <c r="C9" s="538" t="s">
        <v>489</v>
      </c>
      <c r="D9" s="629" t="s">
        <v>490</v>
      </c>
      <c r="E9" s="477"/>
      <c r="F9" s="477"/>
      <c r="G9" s="477"/>
      <c r="H9" s="477"/>
      <c r="I9" s="629" t="s">
        <v>490</v>
      </c>
      <c r="J9" s="477"/>
      <c r="K9" s="477"/>
    </row>
    <row r="10" spans="2:11" s="155" customFormat="1" ht="57" customHeight="1">
      <c r="B10" s="1286"/>
      <c r="C10" s="481" t="s">
        <v>136</v>
      </c>
      <c r="D10" s="629" t="s">
        <v>492</v>
      </c>
      <c r="E10" s="477"/>
      <c r="F10" s="477"/>
      <c r="G10" s="477"/>
      <c r="H10" s="477"/>
      <c r="I10" s="477"/>
      <c r="J10" s="477"/>
      <c r="K10" s="477"/>
    </row>
    <row r="11" spans="2:11" s="155" customFormat="1" ht="49.5" customHeight="1">
      <c r="B11" s="1286"/>
      <c r="C11" s="481" t="s">
        <v>41</v>
      </c>
      <c r="D11" s="629" t="s">
        <v>518</v>
      </c>
      <c r="E11" s="477"/>
      <c r="F11" s="477"/>
      <c r="G11" s="477"/>
      <c r="H11" s="477"/>
      <c r="I11" s="699" t="s">
        <v>564</v>
      </c>
      <c r="J11" s="477"/>
      <c r="K11" s="477"/>
    </row>
    <row r="12" spans="2:11" s="155" customFormat="1" ht="56.25" customHeight="1">
      <c r="B12" s="1286"/>
      <c r="C12" s="543" t="s">
        <v>30</v>
      </c>
      <c r="D12" s="629" t="s">
        <v>495</v>
      </c>
      <c r="E12" s="629" t="s">
        <v>565</v>
      </c>
      <c r="F12" s="477"/>
      <c r="G12" s="477"/>
      <c r="H12" s="477"/>
      <c r="I12" s="629" t="s">
        <v>566</v>
      </c>
      <c r="J12" s="477"/>
      <c r="K12" s="477"/>
    </row>
    <row r="13" spans="2:11" s="155" customFormat="1" ht="54" customHeight="1">
      <c r="B13" s="1287"/>
      <c r="C13" s="543" t="s">
        <v>497</v>
      </c>
      <c r="D13" s="629" t="s">
        <v>498</v>
      </c>
      <c r="E13" s="629" t="s">
        <v>498</v>
      </c>
      <c r="F13" s="629" t="s">
        <v>498</v>
      </c>
      <c r="G13" s="629" t="s">
        <v>498</v>
      </c>
      <c r="H13" s="629" t="s">
        <v>498</v>
      </c>
      <c r="I13" s="629" t="s">
        <v>498</v>
      </c>
      <c r="J13" s="477"/>
      <c r="K13" s="477"/>
    </row>
    <row r="14" spans="2:11" s="155" customFormat="1" ht="26.25" customHeight="1">
      <c r="B14" s="1136" t="s">
        <v>347</v>
      </c>
      <c r="C14" s="1137"/>
      <c r="D14" s="146">
        <f>'Петли, защ, скр ручки_база'!B123*скидки_наценки!$D$10*скидки_наценки!$F$10/скидки_наценки!$B$4</f>
        <v>850</v>
      </c>
      <c r="E14" s="146">
        <f>'Петли, защ, скр ручки_база'!C123*скидки_наценки!$D$10*скидки_наценки!$F$10/скидки_наценки!$B$4</f>
        <v>1210</v>
      </c>
      <c r="F14" s="146">
        <f>'Петли, защ, скр ручки_база'!D123*скидки_наценки!$D$10*скидки_наценки!$F$10/скидки_наценки!$B$4</f>
        <v>1210</v>
      </c>
      <c r="G14" s="211"/>
      <c r="H14" s="211"/>
      <c r="I14" s="146">
        <f>'Петли, защ, скр ручки_база'!E123*скидки_наценки!$D$10*скидки_наценки!$F$10/скидки_наценки!$B$4</f>
        <v>2150</v>
      </c>
      <c r="J14" s="146">
        <f>'Петли, защ, скр ручки_база'!F123*скидки_наценки!$D$10*скидки_наценки!$F$10/скидки_наценки!$B$4</f>
        <v>21950</v>
      </c>
      <c r="K14" s="146">
        <f>'Петли, защ, скр ручки_база'!G123*скидки_наценки!$D$10*скидки_наценки!$F$10/скидки_наценки!$B$4</f>
        <v>36950</v>
      </c>
    </row>
    <row r="15" spans="2:11" s="647" customFormat="1" ht="12" customHeight="1">
      <c r="B15" s="5"/>
      <c r="C15" s="645"/>
      <c r="D15" s="645"/>
      <c r="E15" s="645"/>
      <c r="F15" s="645"/>
      <c r="G15" s="645"/>
      <c r="H15" s="645"/>
      <c r="I15" s="645"/>
      <c r="J15" s="646"/>
    </row>
    <row r="16" spans="2:11" s="155" customFormat="1" ht="15.75" thickBot="1">
      <c r="B16" s="88"/>
    </row>
    <row r="17" spans="2:11" s="17" customFormat="1" ht="15" customHeight="1">
      <c r="B17" s="1119" t="s">
        <v>227</v>
      </c>
      <c r="C17" s="1119"/>
      <c r="D17" s="1119"/>
      <c r="E17" s="1119"/>
      <c r="F17" s="1119"/>
      <c r="G17" s="1119"/>
      <c r="H17" s="1119"/>
      <c r="I17" s="1218"/>
      <c r="J17" s="1048" t="s">
        <v>694</v>
      </c>
      <c r="K17" s="16"/>
    </row>
    <row r="18" spans="2:11" s="17" customFormat="1" ht="103.5" customHeight="1">
      <c r="B18" s="1142" t="s">
        <v>15</v>
      </c>
      <c r="C18" s="1140"/>
      <c r="D18" s="1140"/>
      <c r="E18" s="1140"/>
      <c r="F18" s="1140"/>
      <c r="G18" s="1119"/>
      <c r="H18" s="1119"/>
      <c r="I18" s="1218"/>
      <c r="J18" s="1047"/>
      <c r="K18" s="435"/>
    </row>
    <row r="19" spans="2:11">
      <c r="B19" s="1143"/>
      <c r="C19" s="1145" t="s">
        <v>131</v>
      </c>
      <c r="D19" s="1145"/>
      <c r="E19" s="1145"/>
      <c r="F19" s="1145"/>
      <c r="G19" s="1146"/>
      <c r="H19" s="1146"/>
      <c r="I19" s="1295"/>
      <c r="J19" s="1049" t="s">
        <v>695</v>
      </c>
    </row>
    <row r="20" spans="2:11">
      <c r="B20" s="1143"/>
      <c r="C20" s="130">
        <v>600</v>
      </c>
      <c r="D20" s="130">
        <f>C20+100</f>
        <v>700</v>
      </c>
      <c r="E20" s="130">
        <f>D20+100</f>
        <v>800</v>
      </c>
      <c r="F20" s="130">
        <f>E20+100</f>
        <v>900</v>
      </c>
      <c r="G20" s="357"/>
      <c r="H20" s="357"/>
      <c r="I20" s="1046">
        <f>F20+100</f>
        <v>1000</v>
      </c>
      <c r="J20" s="1050"/>
    </row>
    <row r="21" spans="2:11">
      <c r="B21" s="1143"/>
      <c r="C21" s="1147" t="s">
        <v>18</v>
      </c>
      <c r="D21" s="1147"/>
      <c r="E21" s="1147"/>
      <c r="F21" s="1147"/>
      <c r="G21" s="1148"/>
      <c r="H21" s="1148"/>
      <c r="I21" s="1284"/>
      <c r="J21" s="1051" t="s">
        <v>39</v>
      </c>
    </row>
    <row r="22" spans="2:11">
      <c r="B22" s="1143"/>
      <c r="C22" s="1147" t="s">
        <v>43</v>
      </c>
      <c r="D22" s="1147"/>
      <c r="E22" s="1147"/>
      <c r="F22" s="1147"/>
      <c r="G22" s="1148"/>
      <c r="H22" s="1148"/>
      <c r="I22" s="1284"/>
      <c r="J22" s="1051"/>
    </row>
    <row r="23" spans="2:11">
      <c r="B23" s="1143"/>
      <c r="C23" s="1147" t="s">
        <v>17</v>
      </c>
      <c r="D23" s="1147"/>
      <c r="E23" s="1147"/>
      <c r="F23" s="1147"/>
      <c r="G23" s="1148"/>
      <c r="H23" s="1148"/>
      <c r="I23" s="1284"/>
      <c r="J23" s="1051" t="s">
        <v>696</v>
      </c>
    </row>
    <row r="24" spans="2:11" ht="15.75">
      <c r="B24" s="1144"/>
      <c r="C24" s="131">
        <f>'Петли, защ, скр ручки_база'!I123*скидки_наценки!$D$10*скидки_наценки!$F$10/скидки_наценки!$B$4</f>
        <v>3460</v>
      </c>
      <c r="D24" s="131">
        <f>'Петли, защ, скр ручки_база'!K123*скидки_наценки!$D$10*скидки_наценки!$F$10/скидки_наценки!$B$4</f>
        <v>3510</v>
      </c>
      <c r="E24" s="131">
        <f>'Петли, защ, скр ручки_база'!L123*скидки_наценки!$D$10*скидки_наценки!$F$10/скидки_наценки!$B$4</f>
        <v>3580</v>
      </c>
      <c r="F24" s="131">
        <f>'Петли, защ, скр ручки_база'!M123*скидки_наценки!$D$10*скидки_наценки!$F$10/скидки_наценки!$B$4</f>
        <v>3700</v>
      </c>
      <c r="G24" s="131">
        <f>CEILING('Петли, защ, скр ручки_база'!N123*скидки_наценки!$D$10*скидки_наценки!$F$10/скидки_наценки!$B$4,50)</f>
        <v>3800</v>
      </c>
      <c r="H24" s="131">
        <f>CEILING('Петли, защ, скр ручки_база'!O123*скидки_наценки!$D$10*скидки_наценки!$F$10/скидки_наценки!$B$4,50)</f>
        <v>0</v>
      </c>
      <c r="I24" s="575">
        <f>'Петли, защ, скр ручки_база'!N123*скидки_наценки!$D$10*скидки_наценки!$F$10/скидки_наценки!$B$4</f>
        <v>3760</v>
      </c>
      <c r="J24" s="575">
        <f>'Петли, защ, скр ручки_база'!V122*скидки_наценки!$D$10*скидки_наценки!$F$10/скидки_наценки!$B$4</f>
        <v>2200</v>
      </c>
    </row>
    <row r="25" spans="2:11" s="647" customFormat="1" ht="12" customHeight="1">
      <c r="B25" s="5"/>
      <c r="J25" s="646"/>
    </row>
    <row r="26" spans="2:11">
      <c r="B26" s="5"/>
    </row>
    <row r="27" spans="2:11" s="17" customFormat="1" ht="15" customHeight="1">
      <c r="B27" s="1198" t="s">
        <v>107</v>
      </c>
      <c r="C27" s="1198"/>
      <c r="D27" s="1198"/>
      <c r="E27" s="1198"/>
      <c r="F27" s="1198"/>
      <c r="G27" s="1198"/>
      <c r="H27" s="1198"/>
      <c r="I27" s="1198"/>
      <c r="J27" s="1198"/>
      <c r="K27" s="18"/>
    </row>
    <row r="28" spans="2:11" s="17" customFormat="1" ht="105.75" customHeight="1">
      <c r="B28" s="1142" t="s">
        <v>15</v>
      </c>
      <c r="C28" s="223"/>
      <c r="D28" s="223"/>
      <c r="E28" s="1151"/>
      <c r="F28" s="1152"/>
      <c r="G28" s="1152"/>
      <c r="H28" s="1152"/>
      <c r="I28" s="1153"/>
      <c r="J28" s="223"/>
      <c r="K28" s="18"/>
    </row>
    <row r="29" spans="2:11" ht="25.5">
      <c r="B29" s="1143"/>
      <c r="C29" s="129" t="s">
        <v>228</v>
      </c>
      <c r="D29" s="129" t="s">
        <v>78</v>
      </c>
      <c r="E29" s="1154" t="s">
        <v>232</v>
      </c>
      <c r="F29" s="1155"/>
      <c r="G29" s="1155"/>
      <c r="H29" s="1155"/>
      <c r="I29" s="1156"/>
      <c r="J29" s="1157" t="s">
        <v>375</v>
      </c>
    </row>
    <row r="30" spans="2:11" ht="25.5">
      <c r="B30" s="1143"/>
      <c r="C30" s="116" t="s">
        <v>132</v>
      </c>
      <c r="D30" s="116" t="s">
        <v>133</v>
      </c>
      <c r="E30" s="116" t="s">
        <v>233</v>
      </c>
      <c r="F30" s="116" t="s">
        <v>234</v>
      </c>
      <c r="G30" s="397"/>
      <c r="H30" s="397"/>
      <c r="I30" s="116" t="s">
        <v>235</v>
      </c>
      <c r="J30" s="1158"/>
    </row>
    <row r="31" spans="2:11">
      <c r="B31" s="1143"/>
      <c r="C31" s="413" t="s">
        <v>134</v>
      </c>
      <c r="D31" s="413" t="s">
        <v>108</v>
      </c>
      <c r="E31" s="1159" t="s">
        <v>236</v>
      </c>
      <c r="F31" s="1160"/>
      <c r="G31" s="1160"/>
      <c r="H31" s="1160"/>
      <c r="I31" s="1161"/>
      <c r="J31" s="413" t="s">
        <v>18</v>
      </c>
    </row>
    <row r="32" spans="2:11">
      <c r="B32" s="1143"/>
      <c r="C32" s="413" t="s">
        <v>135</v>
      </c>
      <c r="D32" s="413" t="s">
        <v>45</v>
      </c>
      <c r="E32" s="1159" t="s">
        <v>230</v>
      </c>
      <c r="F32" s="1160"/>
      <c r="G32" s="1160"/>
      <c r="H32" s="1160"/>
      <c r="I32" s="1161"/>
      <c r="J32" s="413" t="s">
        <v>43</v>
      </c>
    </row>
    <row r="33" spans="2:12">
      <c r="B33" s="1143"/>
      <c r="C33" s="410" t="s">
        <v>136</v>
      </c>
      <c r="D33" s="410" t="s">
        <v>200</v>
      </c>
      <c r="E33" s="1159" t="s">
        <v>237</v>
      </c>
      <c r="F33" s="1160"/>
      <c r="G33" s="1160"/>
      <c r="H33" s="1160"/>
      <c r="I33" s="1161"/>
      <c r="J33" s="410" t="s">
        <v>374</v>
      </c>
    </row>
    <row r="34" spans="2:12" ht="15.75">
      <c r="B34" s="1144"/>
      <c r="C34" s="131">
        <f>'Петли, защ, скр ручки_база'!O122*скидки_наценки!$D$10*скидки_наценки!$F$10/скидки_наценки!$B$4</f>
        <v>8950</v>
      </c>
      <c r="D34" s="131">
        <f>'Петли, защ, скр ручки_база'!P122*скидки_наценки!$D$10*скидки_наценки!$F$10/скидки_наценки!$B$4</f>
        <v>1450</v>
      </c>
      <c r="E34" s="131">
        <f>'Петли, защ, скр ручки_база'!Q122*скидки_наценки!$D$10*скидки_наценки!$F$10/скидки_наценки!$B$4</f>
        <v>2450</v>
      </c>
      <c r="F34" s="131">
        <f>'Петли, защ, скр ручки_база'!R122*скидки_наценки!$D$10*скидки_наценки!$F$10/скидки_наценки!$B$4</f>
        <v>4450</v>
      </c>
      <c r="G34" s="240"/>
      <c r="H34" s="240"/>
      <c r="I34" s="131">
        <f>'Петли, защ, скр ручки_база'!S122*скидки_наценки!$D$10*скидки_наценки!$F$10/скидки_наценки!$B$4</f>
        <v>8950</v>
      </c>
      <c r="J34" s="131">
        <f>'Петли, защ, скр ручки_база'!T122*скидки_наценки!$D$10*скидки_наценки!$F$10/скидки_наценки!$B$4</f>
        <v>3000</v>
      </c>
      <c r="K34" s="20"/>
      <c r="L34" s="19"/>
    </row>
    <row r="35" spans="2:12" s="17" customFormat="1">
      <c r="C35" s="7" t="s">
        <v>5</v>
      </c>
      <c r="D35" s="16"/>
      <c r="E35" s="16"/>
      <c r="F35" s="16"/>
      <c r="G35" s="16"/>
      <c r="H35" s="16"/>
      <c r="I35" s="16"/>
      <c r="J35" s="18"/>
      <c r="K35" s="18"/>
    </row>
    <row r="36" spans="2:12" s="17" customFormat="1" ht="12" customHeight="1">
      <c r="B36" s="5" t="s">
        <v>137</v>
      </c>
      <c r="C36" s="5" t="s">
        <v>138</v>
      </c>
      <c r="D36" s="16"/>
      <c r="E36" s="16"/>
      <c r="F36" s="16"/>
      <c r="G36" s="16"/>
      <c r="H36" s="16"/>
      <c r="I36" s="16"/>
      <c r="J36" s="16"/>
    </row>
    <row r="37" spans="2:12" s="17" customFormat="1" ht="12" customHeight="1">
      <c r="B37" s="5" t="s">
        <v>139</v>
      </c>
      <c r="C37" s="5" t="s">
        <v>238</v>
      </c>
      <c r="D37" s="16"/>
      <c r="E37" s="16"/>
      <c r="F37" s="16"/>
      <c r="G37" s="16"/>
      <c r="H37" s="16"/>
      <c r="I37" s="16"/>
      <c r="J37" s="16"/>
    </row>
    <row r="38" spans="2:12">
      <c r="C38" s="5"/>
    </row>
  </sheetData>
  <mergeCells count="23">
    <mergeCell ref="B27:J27"/>
    <mergeCell ref="B28:B34"/>
    <mergeCell ref="E28:I28"/>
    <mergeCell ref="E29:I29"/>
    <mergeCell ref="J29:J30"/>
    <mergeCell ref="E31:I31"/>
    <mergeCell ref="E32:I32"/>
    <mergeCell ref="E33:I33"/>
    <mergeCell ref="B17:I17"/>
    <mergeCell ref="B18:B24"/>
    <mergeCell ref="C18:I18"/>
    <mergeCell ref="C19:I19"/>
    <mergeCell ref="C21:I21"/>
    <mergeCell ref="C22:I22"/>
    <mergeCell ref="C23:I23"/>
    <mergeCell ref="B14:C14"/>
    <mergeCell ref="B2:I2"/>
    <mergeCell ref="J2:K2"/>
    <mergeCell ref="B3:C4"/>
    <mergeCell ref="B8:B13"/>
    <mergeCell ref="B5:C5"/>
    <mergeCell ref="B6:C6"/>
    <mergeCell ref="B7:C7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C000"/>
  </sheetPr>
  <dimension ref="A1:DZ145"/>
  <sheetViews>
    <sheetView view="pageBreakPreview" topLeftCell="AX131" zoomScale="70" zoomScaleNormal="70" zoomScaleSheetLayoutView="70" workbookViewId="0">
      <selection activeCell="V118" sqref="V118:V121"/>
    </sheetView>
  </sheetViews>
  <sheetFormatPr defaultColWidth="27.28515625" defaultRowHeight="15" outlineLevelRow="2" outlineLevelCol="2"/>
  <cols>
    <col min="1" max="1" width="7.85546875" style="18" hidden="1" customWidth="1" outlineLevel="1"/>
    <col min="2" max="2" width="9" style="18" hidden="1" customWidth="1" outlineLevel="1"/>
    <col min="3" max="3" width="15.28515625" style="18" hidden="1" customWidth="1" outlineLevel="1"/>
    <col min="4" max="8" width="14.85546875" style="18" hidden="1" customWidth="1" outlineLevel="2"/>
    <col min="9" max="10" width="12" style="18" hidden="1" customWidth="1" outlineLevel="2"/>
    <col min="11" max="11" width="13.7109375" style="18" hidden="1" customWidth="1" outlineLevel="2"/>
    <col min="12" max="12" width="13.42578125" style="18" hidden="1" customWidth="1" outlineLevel="2"/>
    <col min="13" max="13" width="21" style="18" hidden="1" customWidth="1" outlineLevel="2"/>
    <col min="14" max="14" width="14.42578125" style="18" hidden="1" customWidth="1" outlineLevel="2"/>
    <col min="15" max="15" width="17.7109375" style="18" hidden="1" customWidth="1" outlineLevel="2"/>
    <col min="16" max="16" width="12.28515625" style="18" hidden="1" customWidth="1" outlineLevel="1"/>
    <col min="17" max="18" width="20.7109375" style="18" hidden="1" customWidth="1" outlineLevel="1"/>
    <col min="19" max="19" width="9.140625" style="18" hidden="1" customWidth="1" outlineLevel="2"/>
    <col min="20" max="20" width="15" style="18" hidden="1" customWidth="1" outlineLevel="2"/>
    <col min="21" max="21" width="11.42578125" style="18" hidden="1" customWidth="1" outlineLevel="2"/>
    <col min="22" max="22" width="11.140625" style="18" hidden="1" customWidth="1" outlineLevel="2"/>
    <col min="23" max="23" width="10.5703125" style="18" hidden="1" customWidth="1" outlineLevel="2"/>
    <col min="24" max="24" width="11.140625" style="18" hidden="1" customWidth="1" outlineLevel="2"/>
    <col min="25" max="25" width="13.42578125" style="18" hidden="1" customWidth="1" outlineLevel="2"/>
    <col min="26" max="26" width="17.42578125" style="18" hidden="1" customWidth="1" outlineLevel="2"/>
    <col min="27" max="27" width="18" style="18" hidden="1" customWidth="1" outlineLevel="2"/>
    <col min="28" max="28" width="10.28515625" style="18" hidden="1" customWidth="1" outlineLevel="2"/>
    <col min="29" max="29" width="9.28515625" style="18" hidden="1" customWidth="1" outlineLevel="1"/>
    <col min="30" max="30" width="14.28515625" style="18" hidden="1" customWidth="1" outlineLevel="2"/>
    <col min="31" max="31" width="11" style="18" hidden="1" customWidth="1" outlineLevel="2"/>
    <col min="32" max="32" width="14.42578125" style="18" hidden="1" customWidth="1" outlineLevel="2"/>
    <col min="33" max="33" width="20.5703125" style="18" hidden="1" customWidth="1" outlineLevel="2"/>
    <col min="34" max="34" width="27.28515625" style="18" hidden="1" customWidth="1" outlineLevel="2"/>
    <col min="35" max="35" width="3.7109375" style="18" hidden="1" customWidth="1" outlineLevel="1"/>
    <col min="36" max="36" width="12.42578125" style="18" hidden="1" customWidth="1" outlineLevel="1"/>
    <col min="37" max="40" width="8.85546875" style="18" hidden="1" customWidth="1" outlineLevel="2"/>
    <col min="41" max="41" width="15.42578125" style="18" hidden="1" customWidth="1" outlineLevel="2"/>
    <col min="42" max="42" width="16.140625" style="18" hidden="1" customWidth="1" outlineLevel="2"/>
    <col min="43" max="48" width="23.7109375" style="18" hidden="1" customWidth="1" outlineLevel="2"/>
    <col min="49" max="49" width="2.85546875" style="18" hidden="1" customWidth="1" outlineLevel="1"/>
    <col min="50" max="50" width="27.28515625" style="18" collapsed="1"/>
    <col min="51" max="16384" width="27.28515625" style="18"/>
  </cols>
  <sheetData>
    <row r="1" spans="1:130" hidden="1" outlineLevel="1">
      <c r="A1" s="251" t="s">
        <v>394</v>
      </c>
    </row>
    <row r="2" spans="1:130" hidden="1" outlineLevel="2">
      <c r="A2" s="251" t="s">
        <v>225</v>
      </c>
      <c r="B2" s="252">
        <v>0.27</v>
      </c>
    </row>
    <row r="3" spans="1:130" hidden="1" outlineLevel="2">
      <c r="A3" s="225" t="s">
        <v>217</v>
      </c>
      <c r="B3" s="226">
        <v>44687</v>
      </c>
      <c r="I3" s="1421" t="s">
        <v>387</v>
      </c>
      <c r="J3" s="1421"/>
      <c r="K3" s="1422"/>
      <c r="L3" s="1422"/>
      <c r="M3" s="1422"/>
      <c r="N3" s="1422"/>
      <c r="O3" s="1422"/>
      <c r="Q3" s="1421" t="s">
        <v>386</v>
      </c>
      <c r="R3" s="1421"/>
      <c r="S3" s="1422"/>
      <c r="T3" s="1422"/>
      <c r="U3" s="1422"/>
      <c r="V3" s="1422"/>
      <c r="W3" s="1422"/>
    </row>
    <row r="4" spans="1:130" ht="45" hidden="1" outlineLevel="2">
      <c r="A4" s="227" t="s">
        <v>220</v>
      </c>
      <c r="B4" s="373">
        <v>71</v>
      </c>
      <c r="I4" s="384"/>
      <c r="J4" s="587"/>
      <c r="K4" s="385"/>
      <c r="L4" s="382" t="s">
        <v>377</v>
      </c>
      <c r="M4" s="382" t="s">
        <v>378</v>
      </c>
      <c r="N4" s="1423"/>
      <c r="O4" s="1423"/>
      <c r="Q4" s="384"/>
      <c r="R4" s="587"/>
      <c r="S4" s="385"/>
      <c r="T4" s="382" t="s">
        <v>377</v>
      </c>
      <c r="U4" s="382" t="s">
        <v>378</v>
      </c>
      <c r="V4" s="1423"/>
      <c r="W4" s="1423"/>
    </row>
    <row r="5" spans="1:130" s="155" customFormat="1" ht="25.5" hidden="1" outlineLevel="2">
      <c r="A5" s="1110" t="s">
        <v>198</v>
      </c>
      <c r="B5" s="1111"/>
      <c r="C5" s="1112"/>
      <c r="I5" s="1102" t="s">
        <v>114</v>
      </c>
      <c r="J5" s="1260"/>
      <c r="K5" s="1102"/>
      <c r="L5" s="356" t="s">
        <v>119</v>
      </c>
      <c r="M5" s="356" t="s">
        <v>379</v>
      </c>
      <c r="N5" s="208" t="s">
        <v>383</v>
      </c>
      <c r="O5" s="208" t="s">
        <v>384</v>
      </c>
      <c r="P5" s="8"/>
      <c r="Q5" s="1102" t="s">
        <v>114</v>
      </c>
      <c r="R5" s="1260"/>
      <c r="S5" s="1102"/>
      <c r="T5" s="356" t="s">
        <v>119</v>
      </c>
      <c r="U5" s="356" t="s">
        <v>379</v>
      </c>
      <c r="V5" s="208" t="s">
        <v>383</v>
      </c>
      <c r="W5" s="208" t="s">
        <v>384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</row>
    <row r="6" spans="1:130" s="155" customFormat="1" hidden="1" outlineLevel="2">
      <c r="A6" s="231" t="s">
        <v>194</v>
      </c>
      <c r="B6" s="232">
        <v>1.4</v>
      </c>
      <c r="C6" s="209" t="s">
        <v>196</v>
      </c>
      <c r="I6" s="1102" t="s">
        <v>14</v>
      </c>
      <c r="J6" s="1260"/>
      <c r="K6" s="1102"/>
      <c r="L6" s="92" t="s">
        <v>40</v>
      </c>
      <c r="M6" s="234" t="s">
        <v>39</v>
      </c>
      <c r="N6" s="383" t="s">
        <v>380</v>
      </c>
      <c r="O6" s="383" t="s">
        <v>380</v>
      </c>
      <c r="P6" s="8"/>
      <c r="Q6" s="1102" t="s">
        <v>14</v>
      </c>
      <c r="R6" s="1260"/>
      <c r="S6" s="1102"/>
      <c r="T6" s="92" t="s">
        <v>40</v>
      </c>
      <c r="U6" s="234" t="s">
        <v>39</v>
      </c>
      <c r="V6" s="383" t="s">
        <v>380</v>
      </c>
      <c r="W6" s="383" t="s">
        <v>380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</row>
    <row r="7" spans="1:130" s="155" customFormat="1" hidden="1" outlineLevel="2">
      <c r="A7" s="231" t="s">
        <v>195</v>
      </c>
      <c r="B7" s="232">
        <v>1.4</v>
      </c>
      <c r="C7" s="209" t="s">
        <v>197</v>
      </c>
      <c r="I7" s="1102" t="s">
        <v>31</v>
      </c>
      <c r="J7" s="1260"/>
      <c r="K7" s="1102"/>
      <c r="L7" s="92" t="s">
        <v>43</v>
      </c>
      <c r="M7" s="383" t="s">
        <v>45</v>
      </c>
      <c r="N7" s="383" t="s">
        <v>45</v>
      </c>
      <c r="O7" s="383" t="s">
        <v>45</v>
      </c>
      <c r="P7" s="8"/>
      <c r="Q7" s="1102" t="s">
        <v>31</v>
      </c>
      <c r="R7" s="1260"/>
      <c r="S7" s="1102"/>
      <c r="T7" s="92" t="s">
        <v>43</v>
      </c>
      <c r="U7" s="383" t="s">
        <v>45</v>
      </c>
      <c r="V7" s="383" t="s">
        <v>45</v>
      </c>
      <c r="W7" s="383" t="s">
        <v>45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</row>
    <row r="8" spans="1:130" s="155" customFormat="1" ht="15.75" hidden="1" outlineLevel="2">
      <c r="A8" s="374" t="s">
        <v>362</v>
      </c>
      <c r="B8" s="225"/>
      <c r="C8" s="226"/>
      <c r="I8" s="1101" t="s">
        <v>16</v>
      </c>
      <c r="J8" s="588"/>
      <c r="K8" s="94" t="s">
        <v>374</v>
      </c>
      <c r="L8" s="211">
        <f t="shared" ref="L8:O9" si="0">T8*$B$7</f>
        <v>1889.9999999999998</v>
      </c>
      <c r="M8" s="211">
        <f t="shared" si="0"/>
        <v>2065</v>
      </c>
      <c r="N8" s="211">
        <f t="shared" si="0"/>
        <v>560</v>
      </c>
      <c r="O8" s="211">
        <f t="shared" si="0"/>
        <v>560</v>
      </c>
      <c r="P8" s="8"/>
      <c r="Q8" s="1101" t="s">
        <v>16</v>
      </c>
      <c r="R8" s="588"/>
      <c r="S8" s="94" t="s">
        <v>374</v>
      </c>
      <c r="T8" s="211">
        <v>1350</v>
      </c>
      <c r="U8" s="211">
        <v>1475</v>
      </c>
      <c r="V8" s="211">
        <v>400</v>
      </c>
      <c r="W8" s="211">
        <v>400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</row>
    <row r="9" spans="1:130" ht="18.75" hidden="1" outlineLevel="2">
      <c r="A9" s="372" t="s">
        <v>220</v>
      </c>
      <c r="B9" s="372">
        <v>100</v>
      </c>
      <c r="I9" s="1101"/>
      <c r="J9" s="588"/>
      <c r="K9" s="94" t="s">
        <v>41</v>
      </c>
      <c r="L9" s="211">
        <f t="shared" si="0"/>
        <v>2590</v>
      </c>
      <c r="M9" s="211">
        <f t="shared" si="0"/>
        <v>2135</v>
      </c>
      <c r="N9" s="211">
        <f t="shared" si="0"/>
        <v>630</v>
      </c>
      <c r="O9" s="211">
        <f t="shared" si="0"/>
        <v>630</v>
      </c>
      <c r="Q9" s="1101"/>
      <c r="R9" s="588"/>
      <c r="S9" s="94" t="s">
        <v>41</v>
      </c>
      <c r="T9" s="211">
        <v>1850</v>
      </c>
      <c r="U9" s="211">
        <v>1525</v>
      </c>
      <c r="V9" s="211">
        <v>450</v>
      </c>
      <c r="W9" s="211">
        <v>450</v>
      </c>
    </row>
    <row r="10" spans="1:130" s="155" customFormat="1" hidden="1" outlineLevel="1">
      <c r="B10" s="88" t="s">
        <v>221</v>
      </c>
      <c r="T10" s="18"/>
      <c r="U10" s="18"/>
      <c r="V10" s="18"/>
      <c r="W10" s="18"/>
    </row>
    <row r="11" spans="1:130" s="40" customFormat="1" hidden="1" outlineLevel="1">
      <c r="B11" s="218"/>
      <c r="C11" s="1252"/>
      <c r="D11" s="1253"/>
      <c r="E11" s="1253"/>
      <c r="F11" s="1253"/>
      <c r="G11" s="1253"/>
      <c r="H11" s="1253"/>
      <c r="I11" s="1253"/>
      <c r="J11" s="1253"/>
      <c r="K11" s="1253"/>
      <c r="L11" s="1253"/>
      <c r="M11" s="1253"/>
      <c r="N11" s="1253"/>
      <c r="O11" s="1254"/>
      <c r="R11" s="361"/>
      <c r="S11" s="362"/>
      <c r="T11" s="362"/>
      <c r="U11" s="362"/>
      <c r="V11" s="363"/>
      <c r="W11" s="362"/>
      <c r="X11" s="301"/>
      <c r="Y11" s="223" t="s">
        <v>99</v>
      </c>
      <c r="Z11" s="1218" t="s">
        <v>126</v>
      </c>
      <c r="AA11" s="1205"/>
      <c r="AB11" s="299"/>
      <c r="AC11" s="1355" t="s">
        <v>102</v>
      </c>
      <c r="AD11" s="1356"/>
      <c r="AE11" s="1356"/>
      <c r="AF11" s="1357"/>
      <c r="AG11" s="1218" t="s">
        <v>130</v>
      </c>
      <c r="AH11" s="1205"/>
      <c r="AI11" s="155"/>
      <c r="AJ11" s="1416" t="s">
        <v>131</v>
      </c>
      <c r="AK11" s="1417"/>
      <c r="AL11" s="1417"/>
      <c r="AM11" s="1417"/>
      <c r="AN11" s="1418"/>
      <c r="AO11" s="1218" t="s">
        <v>107</v>
      </c>
      <c r="AP11" s="1219"/>
      <c r="AQ11" s="1219"/>
      <c r="AR11" s="1219"/>
      <c r="AS11" s="1219"/>
      <c r="AT11" s="1219"/>
      <c r="AU11" s="1219"/>
      <c r="AV11" s="1205"/>
      <c r="AW11" s="155"/>
    </row>
    <row r="12" spans="1:130" s="155" customFormat="1" ht="51.75" hidden="1" outlineLevel="2">
      <c r="B12" s="1396" t="s">
        <v>16</v>
      </c>
      <c r="C12" s="1351" t="s">
        <v>22</v>
      </c>
      <c r="D12" s="1293"/>
      <c r="E12" s="418"/>
      <c r="F12" s="418"/>
      <c r="G12" s="418"/>
      <c r="H12" s="418"/>
      <c r="I12" s="1277" t="s">
        <v>94</v>
      </c>
      <c r="J12" s="1278"/>
      <c r="K12" s="1278"/>
      <c r="L12" s="1278"/>
      <c r="M12" s="1278"/>
      <c r="N12" s="1279"/>
      <c r="O12" s="229" t="s">
        <v>83</v>
      </c>
      <c r="R12" s="1396" t="s">
        <v>16</v>
      </c>
      <c r="S12" s="358" t="s">
        <v>201</v>
      </c>
      <c r="T12" s="358" t="s">
        <v>201</v>
      </c>
      <c r="U12" s="358" t="s">
        <v>201</v>
      </c>
      <c r="V12" s="358" t="s">
        <v>202</v>
      </c>
      <c r="W12" s="358" t="s">
        <v>202</v>
      </c>
      <c r="X12" s="358" t="s">
        <v>202</v>
      </c>
      <c r="Y12" s="1399" t="s">
        <v>81</v>
      </c>
      <c r="Z12" s="1396" t="s">
        <v>127</v>
      </c>
      <c r="AA12" s="1396" t="s">
        <v>128</v>
      </c>
      <c r="AB12" s="366"/>
      <c r="AC12" s="375"/>
      <c r="AD12" s="375"/>
      <c r="AE12" s="375"/>
      <c r="AF12" s="1291" t="s">
        <v>106</v>
      </c>
      <c r="AG12" s="1277" t="s">
        <v>100</v>
      </c>
      <c r="AH12" s="1279"/>
      <c r="AJ12" s="1382">
        <v>600</v>
      </c>
      <c r="AK12" s="1382">
        <v>700</v>
      </c>
      <c r="AL12" s="1382">
        <v>800</v>
      </c>
      <c r="AM12" s="1382">
        <v>900</v>
      </c>
      <c r="AN12" s="1382">
        <v>1000</v>
      </c>
      <c r="AO12" s="1404" t="s">
        <v>77</v>
      </c>
      <c r="AP12" s="1404" t="s">
        <v>78</v>
      </c>
      <c r="AQ12" s="1407" t="s">
        <v>231</v>
      </c>
      <c r="AR12" s="1408"/>
      <c r="AS12" s="1409"/>
      <c r="AT12" s="1404" t="s">
        <v>373</v>
      </c>
      <c r="AU12" s="1052"/>
      <c r="AV12" s="1404" t="s">
        <v>125</v>
      </c>
    </row>
    <row r="13" spans="1:130" s="155" customFormat="1" hidden="1" outlineLevel="2">
      <c r="B13" s="1397"/>
      <c r="C13" s="1106"/>
      <c r="D13" s="1107"/>
      <c r="E13" s="418"/>
      <c r="F13" s="418"/>
      <c r="G13" s="418"/>
      <c r="H13" s="418"/>
      <c r="I13" s="259"/>
      <c r="J13" s="873"/>
      <c r="K13" s="259"/>
      <c r="L13" s="259"/>
      <c r="M13" s="259"/>
      <c r="N13" s="259"/>
      <c r="O13" s="259"/>
      <c r="R13" s="1397"/>
      <c r="S13" s="265"/>
      <c r="T13" s="265"/>
      <c r="U13" s="302"/>
      <c r="V13" s="265"/>
      <c r="W13" s="265"/>
      <c r="X13" s="302"/>
      <c r="Y13" s="1400"/>
      <c r="Z13" s="1397"/>
      <c r="AA13" s="1397"/>
      <c r="AB13" s="366"/>
      <c r="AC13" s="375"/>
      <c r="AD13" s="375"/>
      <c r="AE13" s="375"/>
      <c r="AF13" s="1393"/>
      <c r="AG13" s="283"/>
      <c r="AH13" s="259"/>
      <c r="AJ13" s="1383"/>
      <c r="AK13" s="1383"/>
      <c r="AL13" s="1383"/>
      <c r="AM13" s="1383"/>
      <c r="AN13" s="1383"/>
      <c r="AO13" s="1405"/>
      <c r="AP13" s="1405"/>
      <c r="AQ13" s="1410"/>
      <c r="AR13" s="1411"/>
      <c r="AS13" s="1412"/>
      <c r="AT13" s="1405"/>
      <c r="AU13" s="1043"/>
      <c r="AV13" s="1405"/>
    </row>
    <row r="14" spans="1:130" s="155" customFormat="1" ht="38.25" hidden="1" outlineLevel="2">
      <c r="B14" s="1398"/>
      <c r="C14" s="1108"/>
      <c r="D14" s="1109"/>
      <c r="E14" s="418"/>
      <c r="F14" s="418"/>
      <c r="G14" s="418"/>
      <c r="H14" s="418"/>
      <c r="I14" s="1277" t="s">
        <v>95</v>
      </c>
      <c r="J14" s="1278"/>
      <c r="K14" s="1278"/>
      <c r="L14" s="1278"/>
      <c r="M14" s="1279"/>
      <c r="N14" s="230" t="s">
        <v>215</v>
      </c>
      <c r="O14" s="229" t="s">
        <v>97</v>
      </c>
      <c r="R14" s="1398"/>
      <c r="S14" s="208" t="s">
        <v>208</v>
      </c>
      <c r="T14" s="208" t="s">
        <v>206</v>
      </c>
      <c r="U14" s="208" t="s">
        <v>331</v>
      </c>
      <c r="V14" s="208" t="s">
        <v>208</v>
      </c>
      <c r="W14" s="208" t="s">
        <v>207</v>
      </c>
      <c r="X14" s="208" t="s">
        <v>330</v>
      </c>
      <c r="Y14" s="1400"/>
      <c r="Z14" s="1397"/>
      <c r="AA14" s="1397"/>
      <c r="AB14" s="300"/>
      <c r="AC14" s="375"/>
      <c r="AD14" s="375"/>
      <c r="AE14" s="375"/>
      <c r="AF14" s="1393"/>
      <c r="AG14" s="1402" t="s">
        <v>254</v>
      </c>
      <c r="AH14" s="1382" t="s">
        <v>255</v>
      </c>
      <c r="AJ14" s="1383"/>
      <c r="AK14" s="1383"/>
      <c r="AL14" s="1383"/>
      <c r="AM14" s="1383"/>
      <c r="AN14" s="1383"/>
      <c r="AO14" s="1405"/>
      <c r="AP14" s="1405"/>
      <c r="AQ14" s="1413"/>
      <c r="AR14" s="1414"/>
      <c r="AS14" s="1415"/>
      <c r="AT14" s="1405"/>
      <c r="AU14" s="1043" t="s">
        <v>697</v>
      </c>
      <c r="AV14" s="1405"/>
    </row>
    <row r="15" spans="1:130" s="198" customFormat="1" ht="38.25" hidden="1" outlineLevel="2">
      <c r="B15" s="230" t="s">
        <v>211</v>
      </c>
      <c r="C15" s="266" t="s">
        <v>213</v>
      </c>
      <c r="D15" s="266" t="s">
        <v>214</v>
      </c>
      <c r="E15" s="423"/>
      <c r="F15" s="423"/>
      <c r="G15" s="423"/>
      <c r="H15" s="423"/>
      <c r="I15" s="267" t="s">
        <v>179</v>
      </c>
      <c r="J15" s="881"/>
      <c r="K15" s="267" t="s">
        <v>242</v>
      </c>
      <c r="L15" s="267" t="s">
        <v>241</v>
      </c>
      <c r="M15" s="267" t="s">
        <v>111</v>
      </c>
      <c r="N15" s="268" t="s">
        <v>122</v>
      </c>
      <c r="O15" s="267" t="s">
        <v>112</v>
      </c>
      <c r="R15" s="230" t="s">
        <v>212</v>
      </c>
      <c r="S15" s="243" t="s">
        <v>209</v>
      </c>
      <c r="T15" s="210" t="s">
        <v>18</v>
      </c>
      <c r="U15" s="243"/>
      <c r="V15" s="243" t="s">
        <v>209</v>
      </c>
      <c r="W15" s="210" t="s">
        <v>18</v>
      </c>
      <c r="X15" s="243"/>
      <c r="Y15" s="1401"/>
      <c r="Z15" s="1398"/>
      <c r="AA15" s="1398"/>
      <c r="AB15" s="366"/>
      <c r="AC15" s="375" t="s">
        <v>365</v>
      </c>
      <c r="AD15" s="375" t="s">
        <v>366</v>
      </c>
      <c r="AE15" s="375" t="s">
        <v>367</v>
      </c>
      <c r="AF15" s="1255"/>
      <c r="AG15" s="1403"/>
      <c r="AH15" s="1384"/>
      <c r="AI15" s="155"/>
      <c r="AJ15" s="1384"/>
      <c r="AK15" s="1384"/>
      <c r="AL15" s="1384"/>
      <c r="AM15" s="1384"/>
      <c r="AN15" s="1384"/>
      <c r="AO15" s="1406"/>
      <c r="AP15" s="1406"/>
      <c r="AQ15" s="116" t="s">
        <v>233</v>
      </c>
      <c r="AR15" s="116" t="s">
        <v>234</v>
      </c>
      <c r="AS15" s="116" t="s">
        <v>235</v>
      </c>
      <c r="AT15" s="1406"/>
      <c r="AU15" s="1044"/>
      <c r="AV15" s="1406"/>
      <c r="AW15" s="155"/>
    </row>
    <row r="16" spans="1:130" s="198" customFormat="1" hidden="1" outlineLevel="2">
      <c r="B16" s="230"/>
      <c r="C16" s="266"/>
      <c r="D16" s="266"/>
      <c r="E16" s="423"/>
      <c r="F16" s="423"/>
      <c r="G16" s="423"/>
      <c r="H16" s="423"/>
      <c r="I16" s="267"/>
      <c r="J16" s="881"/>
      <c r="K16" s="267"/>
      <c r="L16" s="267"/>
      <c r="M16" s="267"/>
      <c r="N16" s="268"/>
      <c r="O16" s="267"/>
      <c r="R16" s="230"/>
      <c r="S16" s="243"/>
      <c r="T16" s="210"/>
      <c r="U16" s="243"/>
      <c r="V16" s="243"/>
      <c r="W16" s="210"/>
      <c r="X16" s="243"/>
      <c r="Y16" s="285"/>
      <c r="Z16" s="261"/>
      <c r="AA16" s="261"/>
      <c r="AB16" s="366"/>
      <c r="AC16" s="259"/>
      <c r="AD16" s="259"/>
      <c r="AE16" s="259"/>
      <c r="AF16" s="259"/>
      <c r="AG16" s="286"/>
      <c r="AH16" s="260"/>
      <c r="AI16" s="155"/>
      <c r="AJ16" s="260"/>
      <c r="AK16" s="260"/>
      <c r="AL16" s="260"/>
      <c r="AM16" s="260"/>
      <c r="AN16" s="260"/>
      <c r="AO16" s="264"/>
      <c r="AP16" s="264"/>
      <c r="AQ16" s="264"/>
      <c r="AR16" s="264"/>
      <c r="AS16" s="264"/>
      <c r="AT16" s="377"/>
      <c r="AU16" s="1053"/>
      <c r="AV16" s="264"/>
      <c r="AW16" s="155"/>
    </row>
    <row r="17" spans="1:49" s="198" customFormat="1" hidden="1" outlineLevel="2">
      <c r="B17" s="230"/>
      <c r="C17" s="266"/>
      <c r="D17" s="266"/>
      <c r="E17" s="423"/>
      <c r="F17" s="423"/>
      <c r="G17" s="423"/>
      <c r="H17" s="423"/>
      <c r="I17" s="267"/>
      <c r="J17" s="881"/>
      <c r="K17" s="267"/>
      <c r="L17" s="267"/>
      <c r="M17" s="267"/>
      <c r="N17" s="268"/>
      <c r="O17" s="267"/>
      <c r="R17" s="230"/>
      <c r="S17" s="243"/>
      <c r="T17" s="210"/>
      <c r="U17" s="243"/>
      <c r="V17" s="243"/>
      <c r="W17" s="210"/>
      <c r="X17" s="243"/>
      <c r="Y17" s="285"/>
      <c r="Z17" s="261"/>
      <c r="AA17" s="261"/>
      <c r="AB17" s="366"/>
      <c r="AC17" s="259"/>
      <c r="AD17" s="259"/>
      <c r="AE17" s="259"/>
      <c r="AF17" s="259"/>
      <c r="AG17" s="286"/>
      <c r="AH17" s="260"/>
      <c r="AI17" s="155"/>
      <c r="AJ17" s="260"/>
      <c r="AK17" s="260"/>
      <c r="AL17" s="260"/>
      <c r="AM17" s="260"/>
      <c r="AN17" s="260"/>
      <c r="AO17" s="264"/>
      <c r="AP17" s="264"/>
      <c r="AQ17" s="264"/>
      <c r="AR17" s="264"/>
      <c r="AS17" s="264"/>
      <c r="AT17" s="377"/>
      <c r="AU17" s="1053"/>
      <c r="AV17" s="264"/>
      <c r="AW17" s="155"/>
    </row>
    <row r="18" spans="1:49" s="198" customFormat="1" ht="15.75" hidden="1" outlineLevel="2">
      <c r="B18" s="217" t="s">
        <v>245</v>
      </c>
      <c r="C18" s="269">
        <v>0</v>
      </c>
      <c r="D18" s="269">
        <v>0</v>
      </c>
      <c r="E18" s="424"/>
      <c r="F18" s="424"/>
      <c r="G18" s="424"/>
      <c r="H18" s="424"/>
      <c r="I18" s="269">
        <v>0</v>
      </c>
      <c r="J18" s="882"/>
      <c r="K18" s="269"/>
      <c r="L18" s="269"/>
      <c r="M18" s="269">
        <v>16.3</v>
      </c>
      <c r="N18" s="269">
        <v>0</v>
      </c>
      <c r="O18" s="269">
        <v>0</v>
      </c>
      <c r="R18" s="230" t="s">
        <v>253</v>
      </c>
      <c r="S18" s="239">
        <v>0</v>
      </c>
      <c r="T18" s="199">
        <v>0</v>
      </c>
      <c r="U18" s="239"/>
      <c r="V18" s="239">
        <v>0</v>
      </c>
      <c r="W18" s="199">
        <v>0</v>
      </c>
      <c r="X18" s="239"/>
      <c r="Y18" s="271">
        <v>1.95</v>
      </c>
      <c r="Z18" s="273">
        <v>4.7</v>
      </c>
      <c r="AA18" s="273">
        <v>6.2</v>
      </c>
      <c r="AB18" s="366"/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55"/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240">
        <v>40</v>
      </c>
      <c r="AP18" s="240">
        <v>3</v>
      </c>
      <c r="AQ18" s="240">
        <v>10</v>
      </c>
      <c r="AR18" s="240">
        <v>20</v>
      </c>
      <c r="AS18" s="240">
        <v>40</v>
      </c>
      <c r="AT18" s="240">
        <v>9.5</v>
      </c>
      <c r="AU18" s="1054">
        <v>5</v>
      </c>
      <c r="AV18" s="240">
        <v>8</v>
      </c>
    </row>
    <row r="19" spans="1:49" s="155" customFormat="1" ht="30" hidden="1" outlineLevel="2">
      <c r="B19" s="216" t="s">
        <v>17</v>
      </c>
      <c r="C19" s="270">
        <v>6</v>
      </c>
      <c r="D19" s="270">
        <v>6</v>
      </c>
      <c r="E19" s="425"/>
      <c r="F19" s="425"/>
      <c r="G19" s="425"/>
      <c r="H19" s="425"/>
      <c r="I19" s="270">
        <v>13.4</v>
      </c>
      <c r="J19" s="883"/>
      <c r="K19" s="270">
        <v>14.2</v>
      </c>
      <c r="L19" s="270">
        <v>10.7</v>
      </c>
      <c r="M19" s="270">
        <v>15.6</v>
      </c>
      <c r="N19" s="270">
        <v>14.9</v>
      </c>
      <c r="O19" s="270"/>
      <c r="P19" s="198"/>
      <c r="R19" s="216" t="s">
        <v>249</v>
      </c>
      <c r="S19" s="272">
        <v>11.43</v>
      </c>
      <c r="T19" s="271">
        <v>5.3</v>
      </c>
      <c r="U19" s="272">
        <v>4.13</v>
      </c>
      <c r="V19" s="272">
        <v>11.74</v>
      </c>
      <c r="W19" s="271">
        <f t="shared" ref="W19:X24" si="1">T19</f>
        <v>5.3</v>
      </c>
      <c r="X19" s="272">
        <f t="shared" si="1"/>
        <v>4.13</v>
      </c>
      <c r="Y19" s="271">
        <f>Y18</f>
        <v>1.95</v>
      </c>
      <c r="Z19" s="271"/>
      <c r="AA19" s="271"/>
      <c r="AB19" s="366"/>
      <c r="AC19" s="271">
        <v>2.5499999999999998</v>
      </c>
      <c r="AD19" s="271">
        <v>4.25</v>
      </c>
      <c r="AE19" s="271">
        <v>4.25</v>
      </c>
      <c r="AF19" s="271">
        <v>8</v>
      </c>
      <c r="AG19" s="257">
        <v>109.1</v>
      </c>
      <c r="AH19" s="240">
        <f>SUM(AH20:AH22)</f>
        <v>187.3</v>
      </c>
      <c r="AJ19" s="257">
        <v>10.5</v>
      </c>
      <c r="AK19" s="257">
        <v>10.9</v>
      </c>
      <c r="AL19" s="257">
        <v>11.1</v>
      </c>
      <c r="AM19" s="257">
        <v>11.6</v>
      </c>
      <c r="AN19" s="257">
        <v>11.8</v>
      </c>
    </row>
    <row r="20" spans="1:49" s="155" customFormat="1" ht="45" hidden="1" outlineLevel="2">
      <c r="B20" s="217" t="s">
        <v>246</v>
      </c>
      <c r="C20" s="269"/>
      <c r="D20" s="269"/>
      <c r="E20" s="424"/>
      <c r="F20" s="424"/>
      <c r="G20" s="424"/>
      <c r="H20" s="424"/>
      <c r="I20" s="269">
        <v>19.600000000000001</v>
      </c>
      <c r="J20" s="882"/>
      <c r="K20" s="269">
        <v>18</v>
      </c>
      <c r="L20" s="269"/>
      <c r="M20" s="269">
        <f>M19</f>
        <v>15.6</v>
      </c>
      <c r="N20" s="269">
        <v>16.3</v>
      </c>
      <c r="O20" s="269">
        <v>20.86</v>
      </c>
      <c r="P20" s="198"/>
      <c r="R20" s="222" t="s">
        <v>250</v>
      </c>
      <c r="S20" s="274">
        <v>10.94</v>
      </c>
      <c r="T20" s="273">
        <f>T19</f>
        <v>5.3</v>
      </c>
      <c r="U20" s="274">
        <v>4.13</v>
      </c>
      <c r="V20" s="274">
        <v>11.36</v>
      </c>
      <c r="W20" s="273">
        <f t="shared" si="1"/>
        <v>5.3</v>
      </c>
      <c r="X20" s="272">
        <f t="shared" si="1"/>
        <v>4.13</v>
      </c>
      <c r="Y20" s="273">
        <f>Y18</f>
        <v>1.95</v>
      </c>
      <c r="Z20" s="273">
        <v>4.7</v>
      </c>
      <c r="AA20" s="273">
        <v>6.2</v>
      </c>
      <c r="AB20" s="366"/>
      <c r="AG20" s="247" t="s">
        <v>219</v>
      </c>
      <c r="AH20" s="248">
        <v>122</v>
      </c>
    </row>
    <row r="21" spans="1:49" s="155" customFormat="1" ht="15.75" hidden="1" outlineLevel="2">
      <c r="B21" s="216" t="s">
        <v>136</v>
      </c>
      <c r="C21" s="270"/>
      <c r="D21" s="270"/>
      <c r="E21" s="425"/>
      <c r="F21" s="425"/>
      <c r="G21" s="425"/>
      <c r="H21" s="425"/>
      <c r="I21" s="270">
        <v>15.7</v>
      </c>
      <c r="J21" s="883"/>
      <c r="K21" s="270"/>
      <c r="L21" s="270"/>
      <c r="M21" s="270">
        <f>M19</f>
        <v>15.6</v>
      </c>
      <c r="N21" s="270">
        <v>16.3</v>
      </c>
      <c r="O21" s="270"/>
      <c r="P21" s="198"/>
      <c r="R21" s="216" t="s">
        <v>251</v>
      </c>
      <c r="S21" s="272">
        <v>12.87</v>
      </c>
      <c r="T21" s="271">
        <f>T19</f>
        <v>5.3</v>
      </c>
      <c r="U21" s="272">
        <v>4.13</v>
      </c>
      <c r="V21" s="272">
        <f>S21+0.87</f>
        <v>13.739999999999998</v>
      </c>
      <c r="W21" s="271">
        <f t="shared" si="1"/>
        <v>5.3</v>
      </c>
      <c r="X21" s="272">
        <f t="shared" si="1"/>
        <v>4.13</v>
      </c>
      <c r="Y21" s="271">
        <f>Y18</f>
        <v>1.95</v>
      </c>
      <c r="Z21" s="271">
        <v>4.7</v>
      </c>
      <c r="AA21" s="271">
        <v>6.2</v>
      </c>
      <c r="AB21" s="366"/>
      <c r="AG21" s="247" t="s">
        <v>223</v>
      </c>
      <c r="AH21" s="248">
        <v>26.1</v>
      </c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</row>
    <row r="22" spans="1:49" s="155" customFormat="1" ht="30" hidden="1" outlineLevel="2">
      <c r="B22" s="217" t="s">
        <v>41</v>
      </c>
      <c r="C22" s="269"/>
      <c r="D22" s="269"/>
      <c r="E22" s="424"/>
      <c r="F22" s="424"/>
      <c r="G22" s="424"/>
      <c r="H22" s="424"/>
      <c r="I22" s="269">
        <v>14.3</v>
      </c>
      <c r="J22" s="882"/>
      <c r="K22" s="269">
        <v>15</v>
      </c>
      <c r="L22" s="269">
        <v>14.3</v>
      </c>
      <c r="M22" s="269">
        <f>M19</f>
        <v>15.6</v>
      </c>
      <c r="N22" s="269">
        <v>16.7</v>
      </c>
      <c r="O22" s="269">
        <v>20.86</v>
      </c>
      <c r="P22" s="198"/>
      <c r="R22" s="222" t="s">
        <v>327</v>
      </c>
      <c r="S22" s="274">
        <v>11.55</v>
      </c>
      <c r="T22" s="273">
        <f>T19</f>
        <v>5.3</v>
      </c>
      <c r="U22" s="274">
        <v>4.13</v>
      </c>
      <c r="V22" s="274">
        <v>13.01</v>
      </c>
      <c r="W22" s="273">
        <f t="shared" si="1"/>
        <v>5.3</v>
      </c>
      <c r="X22" s="272">
        <f t="shared" si="1"/>
        <v>4.13</v>
      </c>
      <c r="Y22" s="273">
        <f>Y18</f>
        <v>1.95</v>
      </c>
      <c r="Z22" s="273">
        <v>4.7</v>
      </c>
      <c r="AA22" s="273">
        <v>6.2</v>
      </c>
      <c r="AB22" s="366"/>
      <c r="AG22" s="247" t="s">
        <v>222</v>
      </c>
      <c r="AH22" s="248">
        <v>39.200000000000003</v>
      </c>
    </row>
    <row r="23" spans="1:49" s="155" customFormat="1" ht="15.75" hidden="1" outlineLevel="2">
      <c r="B23" s="216" t="s">
        <v>30</v>
      </c>
      <c r="C23" s="270"/>
      <c r="D23" s="270"/>
      <c r="E23" s="425"/>
      <c r="F23" s="425"/>
      <c r="G23" s="425"/>
      <c r="H23" s="425"/>
      <c r="I23" s="270">
        <v>18.7</v>
      </c>
      <c r="J23" s="883"/>
      <c r="K23" s="270">
        <v>19.7</v>
      </c>
      <c r="L23" s="270"/>
      <c r="M23" s="270">
        <v>17.7</v>
      </c>
      <c r="N23" s="270">
        <v>21.6</v>
      </c>
      <c r="O23" s="270"/>
      <c r="P23" s="198"/>
      <c r="R23" s="216" t="s">
        <v>248</v>
      </c>
      <c r="S23" s="272"/>
      <c r="T23" s="271">
        <f>T19</f>
        <v>5.3</v>
      </c>
      <c r="U23" s="272">
        <v>4.13</v>
      </c>
      <c r="V23" s="272"/>
      <c r="W23" s="271">
        <f t="shared" si="1"/>
        <v>5.3</v>
      </c>
      <c r="X23" s="272">
        <f t="shared" si="1"/>
        <v>4.13</v>
      </c>
      <c r="Y23" s="271">
        <f>Y18</f>
        <v>1.95</v>
      </c>
      <c r="Z23" s="271">
        <v>4.3</v>
      </c>
      <c r="AA23" s="271">
        <v>5.7</v>
      </c>
      <c r="AB23" s="366"/>
      <c r="AC23" s="244"/>
      <c r="AD23" s="244"/>
      <c r="AE23" s="244"/>
      <c r="AF23" s="244"/>
      <c r="AG23" s="244"/>
      <c r="AH23" s="244"/>
    </row>
    <row r="24" spans="1:49" s="155" customFormat="1" ht="45" hidden="1" outlineLevel="2">
      <c r="B24" s="217" t="s">
        <v>244</v>
      </c>
      <c r="C24" s="269"/>
      <c r="D24" s="269"/>
      <c r="E24" s="424"/>
      <c r="F24" s="424"/>
      <c r="G24" s="424"/>
      <c r="H24" s="424"/>
      <c r="I24" s="269"/>
      <c r="J24" s="882"/>
      <c r="K24" s="269"/>
      <c r="L24" s="269"/>
      <c r="M24" s="269"/>
      <c r="N24" s="269"/>
      <c r="O24" s="269">
        <v>20.86</v>
      </c>
      <c r="P24" s="198"/>
      <c r="R24" s="216" t="s">
        <v>210</v>
      </c>
      <c r="S24" s="272">
        <v>10.14</v>
      </c>
      <c r="T24" s="271"/>
      <c r="U24" s="272"/>
      <c r="V24" s="272">
        <v>10.67</v>
      </c>
      <c r="W24" s="271">
        <f t="shared" si="1"/>
        <v>0</v>
      </c>
      <c r="X24" s="272">
        <f t="shared" si="1"/>
        <v>0</v>
      </c>
      <c r="Y24" s="271"/>
      <c r="Z24" s="271"/>
      <c r="AA24" s="271"/>
      <c r="AB24" s="366"/>
      <c r="AH24" s="244"/>
    </row>
    <row r="25" spans="1:49" s="155" customFormat="1" ht="15.75" hidden="1" outlineLevel="2">
      <c r="B25" s="216" t="s">
        <v>29</v>
      </c>
      <c r="C25" s="270">
        <v>8</v>
      </c>
      <c r="D25" s="270">
        <v>8</v>
      </c>
      <c r="E25" s="425"/>
      <c r="F25" s="425"/>
      <c r="G25" s="425"/>
      <c r="H25" s="425"/>
      <c r="I25" s="270">
        <v>15.7</v>
      </c>
      <c r="J25" s="883"/>
      <c r="K25" s="270">
        <v>23.7</v>
      </c>
      <c r="L25" s="270"/>
      <c r="M25" s="270"/>
      <c r="N25" s="270">
        <v>18</v>
      </c>
      <c r="O25" s="270"/>
      <c r="P25" s="198"/>
      <c r="R25" s="364" t="s">
        <v>29</v>
      </c>
      <c r="AB25" s="366"/>
    </row>
    <row r="26" spans="1:49" s="41" customFormat="1" ht="60" hidden="1" outlineLevel="2">
      <c r="B26" s="217" t="s">
        <v>180</v>
      </c>
      <c r="C26" s="269"/>
      <c r="D26" s="269"/>
      <c r="E26" s="424"/>
      <c r="F26" s="424"/>
      <c r="G26" s="424"/>
      <c r="H26" s="424"/>
      <c r="I26" s="269">
        <v>20.3</v>
      </c>
      <c r="J26" s="882"/>
      <c r="K26" s="269"/>
      <c r="L26" s="269"/>
      <c r="M26" s="269">
        <v>17.100000000000001</v>
      </c>
      <c r="N26" s="269"/>
      <c r="O26" s="269">
        <v>27.91</v>
      </c>
      <c r="P26" s="198"/>
      <c r="R26" s="216" t="s">
        <v>247</v>
      </c>
      <c r="S26" s="272">
        <v>13.93</v>
      </c>
      <c r="T26" s="271">
        <f>T19</f>
        <v>5.3</v>
      </c>
      <c r="U26" s="272">
        <v>4.13</v>
      </c>
      <c r="V26" s="272">
        <f>S26+0.53</f>
        <v>14.459999999999999</v>
      </c>
      <c r="W26" s="271">
        <f>T26</f>
        <v>5.3</v>
      </c>
      <c r="X26" s="272">
        <f>U26</f>
        <v>4.13</v>
      </c>
      <c r="Y26" s="271">
        <f>Y18</f>
        <v>1.95</v>
      </c>
      <c r="Z26" s="271">
        <v>4.7</v>
      </c>
      <c r="AA26" s="271">
        <v>6.2</v>
      </c>
      <c r="AB26" s="366"/>
    </row>
    <row r="27" spans="1:49" s="155" customFormat="1" ht="45" hidden="1" outlineLevel="2">
      <c r="B27" s="216" t="s">
        <v>243</v>
      </c>
      <c r="C27" s="270"/>
      <c r="D27" s="270"/>
      <c r="E27" s="425"/>
      <c r="F27" s="425"/>
      <c r="G27" s="425"/>
      <c r="H27" s="425"/>
      <c r="I27" s="270"/>
      <c r="J27" s="883"/>
      <c r="K27" s="270"/>
      <c r="L27" s="270"/>
      <c r="M27" s="270"/>
      <c r="N27" s="270"/>
      <c r="O27" s="270">
        <v>27.91</v>
      </c>
      <c r="P27" s="198"/>
      <c r="R27" s="222" t="s">
        <v>252</v>
      </c>
      <c r="S27" s="274"/>
      <c r="T27" s="273">
        <v>7.9</v>
      </c>
      <c r="U27" s="274">
        <v>5.96</v>
      </c>
      <c r="V27" s="274"/>
      <c r="W27" s="273">
        <f>T27</f>
        <v>7.9</v>
      </c>
      <c r="X27" s="272">
        <f>U27</f>
        <v>5.96</v>
      </c>
      <c r="Y27" s="273"/>
      <c r="Z27" s="273"/>
      <c r="AA27" s="273"/>
      <c r="AB27" s="367"/>
      <c r="AJ27" s="155" t="s">
        <v>218</v>
      </c>
    </row>
    <row r="28" spans="1:49" s="155" customFormat="1" ht="18.75" hidden="1" outlineLevel="1"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R28" s="103"/>
      <c r="S28" s="102"/>
      <c r="T28" s="102"/>
      <c r="U28" s="102"/>
      <c r="V28" s="102"/>
      <c r="W28" s="102"/>
      <c r="X28" s="102"/>
      <c r="Y28" s="102"/>
      <c r="AG28" s="102"/>
      <c r="AH28" s="102"/>
    </row>
    <row r="29" spans="1:49" s="155" customFormat="1" hidden="1" outlineLevel="1">
      <c r="B29" s="88" t="s">
        <v>240</v>
      </c>
      <c r="L29" s="155">
        <f>L41*(1-27%)</f>
        <v>0</v>
      </c>
    </row>
    <row r="30" spans="1:49" s="40" customFormat="1" hidden="1" outlineLevel="2">
      <c r="R30" s="635"/>
      <c r="S30" s="635"/>
      <c r="T30" s="635"/>
      <c r="U30" s="635"/>
      <c r="V30" s="635"/>
      <c r="W30" s="635"/>
      <c r="X30" s="635"/>
      <c r="Y30" s="635"/>
      <c r="Z30" s="1205" t="s">
        <v>126</v>
      </c>
      <c r="AA30" s="1119"/>
      <c r="AB30" s="365"/>
      <c r="AW30" s="155"/>
    </row>
    <row r="31" spans="1:49" s="155" customFormat="1" hidden="1" outlineLevel="2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R31" s="635"/>
      <c r="S31" s="635"/>
      <c r="T31" s="635"/>
      <c r="U31" s="635"/>
      <c r="V31" s="635"/>
      <c r="W31" s="635"/>
      <c r="X31" s="635"/>
      <c r="Y31" s="635"/>
      <c r="Z31" s="1379" t="s">
        <v>127</v>
      </c>
      <c r="AA31" s="1380" t="s">
        <v>128</v>
      </c>
      <c r="AB31" s="366"/>
    </row>
    <row r="32" spans="1:49" s="155" customFormat="1" hidden="1" outlineLevel="2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R32" s="635"/>
      <c r="S32" s="635"/>
      <c r="T32" s="635"/>
      <c r="U32" s="635"/>
      <c r="V32" s="635"/>
      <c r="W32" s="635"/>
      <c r="X32" s="635"/>
      <c r="Y32" s="635"/>
      <c r="Z32" s="1379"/>
      <c r="AA32" s="1380"/>
      <c r="AB32" s="366"/>
    </row>
    <row r="33" spans="1:49" s="155" customFormat="1" hidden="1" outlineLevel="2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R33" s="635"/>
      <c r="S33" s="635"/>
      <c r="T33" s="635"/>
      <c r="U33" s="635"/>
      <c r="V33" s="635"/>
      <c r="W33" s="635"/>
      <c r="X33" s="635"/>
      <c r="Y33" s="635"/>
      <c r="Z33" s="1379"/>
      <c r="AA33" s="1380"/>
      <c r="AB33" s="366"/>
    </row>
    <row r="34" spans="1:49" s="155" customFormat="1" hidden="1" outlineLevel="2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R34" s="635"/>
      <c r="S34" s="635"/>
      <c r="T34" s="635"/>
      <c r="U34" s="635"/>
      <c r="V34" s="635"/>
      <c r="W34" s="635"/>
      <c r="X34" s="635"/>
      <c r="Y34" s="635"/>
      <c r="Z34" s="1379"/>
      <c r="AA34" s="1381"/>
      <c r="AB34" s="366"/>
    </row>
    <row r="35" spans="1:49" s="198" customFormat="1" hidden="1" outlineLevel="2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R35" s="635"/>
      <c r="S35" s="635"/>
      <c r="T35" s="635"/>
      <c r="U35" s="635"/>
      <c r="V35" s="635"/>
      <c r="W35" s="635"/>
      <c r="X35" s="635"/>
      <c r="Y35" s="635"/>
      <c r="Z35" s="1379"/>
      <c r="AA35" s="1380"/>
      <c r="AB35" s="366"/>
      <c r="AW35" s="155"/>
    </row>
    <row r="36" spans="1:49" s="198" customFormat="1" ht="15.75" hidden="1" outlineLevel="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R36" s="635"/>
      <c r="S36" s="635"/>
      <c r="T36" s="635"/>
      <c r="U36" s="635"/>
      <c r="V36" s="635"/>
      <c r="W36" s="635"/>
      <c r="X36" s="635"/>
      <c r="Y36" s="635"/>
      <c r="Z36" s="576">
        <f t="shared" ref="Z36:AA39" si="2">CEILING(Z18*$B$9*$B$6*$B$7, 50)</f>
        <v>950</v>
      </c>
      <c r="AA36" s="575">
        <f t="shared" si="2"/>
        <v>1250</v>
      </c>
      <c r="AB36" s="544"/>
    </row>
    <row r="37" spans="1:49" s="155" customFormat="1" ht="15.75" hidden="1" outlineLevel="2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R37" s="635"/>
      <c r="S37" s="635"/>
      <c r="T37" s="635"/>
      <c r="U37" s="635"/>
      <c r="V37" s="635"/>
      <c r="W37" s="635"/>
      <c r="X37" s="635"/>
      <c r="Y37" s="635"/>
      <c r="Z37" s="576">
        <f t="shared" si="2"/>
        <v>0</v>
      </c>
      <c r="AA37" s="575">
        <f t="shared" si="2"/>
        <v>0</v>
      </c>
      <c r="AB37" s="544"/>
    </row>
    <row r="38" spans="1:49" s="155" customFormat="1" ht="15.75" hidden="1" outlineLevel="2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R38" s="635"/>
      <c r="S38" s="635"/>
      <c r="T38" s="635"/>
      <c r="U38" s="635"/>
      <c r="V38" s="635"/>
      <c r="W38" s="635"/>
      <c r="X38" s="635"/>
      <c r="Y38" s="635"/>
      <c r="Z38" s="576">
        <f t="shared" si="2"/>
        <v>950</v>
      </c>
      <c r="AA38" s="575">
        <f t="shared" si="2"/>
        <v>1250</v>
      </c>
      <c r="AB38" s="544"/>
    </row>
    <row r="39" spans="1:49" s="155" customFormat="1" ht="15.75" hidden="1" outlineLevel="2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R39" s="635"/>
      <c r="S39" s="635"/>
      <c r="T39" s="635"/>
      <c r="U39" s="635"/>
      <c r="V39" s="635"/>
      <c r="W39" s="635"/>
      <c r="X39" s="635"/>
      <c r="Y39" s="635"/>
      <c r="Z39" s="576">
        <f t="shared" si="2"/>
        <v>950</v>
      </c>
      <c r="AA39" s="575">
        <f t="shared" si="2"/>
        <v>1250</v>
      </c>
      <c r="AB39" s="544"/>
    </row>
    <row r="40" spans="1:49" s="155" customFormat="1" ht="15.75" hidden="1" outlineLevel="2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R40" s="635"/>
      <c r="S40" s="635"/>
      <c r="T40" s="635"/>
      <c r="U40" s="635"/>
      <c r="V40" s="635"/>
      <c r="W40" s="635"/>
      <c r="X40" s="635"/>
      <c r="Y40" s="635"/>
      <c r="Z40" s="576"/>
      <c r="AA40" s="575"/>
      <c r="AB40" s="544"/>
    </row>
    <row r="41" spans="1:49" s="155" customFormat="1" ht="15.75" hidden="1" outlineLevel="2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R41" s="635"/>
      <c r="S41" s="635"/>
      <c r="T41" s="635"/>
      <c r="U41" s="635"/>
      <c r="V41" s="635"/>
      <c r="W41" s="635"/>
      <c r="X41" s="635"/>
      <c r="Y41" s="635"/>
      <c r="Z41" s="576">
        <f>CEILING(Z22*$B$9*$B$6*$B$7, 50)</f>
        <v>950</v>
      </c>
      <c r="AA41" s="575">
        <f>CEILING(AA22*$B$9*$B$6*$B$7, 50)</f>
        <v>1250</v>
      </c>
      <c r="AB41" s="544"/>
    </row>
    <row r="42" spans="1:49" s="155" customFormat="1" ht="15.75" hidden="1" outlineLevel="2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R42" s="635"/>
      <c r="S42" s="635"/>
      <c r="T42" s="635"/>
      <c r="U42" s="635"/>
      <c r="V42" s="635"/>
      <c r="W42" s="635"/>
      <c r="X42" s="635"/>
      <c r="Y42" s="635"/>
      <c r="Z42" s="576"/>
      <c r="AA42" s="575"/>
      <c r="AB42" s="544"/>
    </row>
    <row r="43" spans="1:49" s="155" customFormat="1" ht="15.75" hidden="1" outlineLevel="2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R43" s="635"/>
      <c r="S43" s="635"/>
      <c r="T43" s="635"/>
      <c r="U43" s="635"/>
      <c r="V43" s="635"/>
      <c r="W43" s="635"/>
      <c r="X43" s="635"/>
      <c r="Y43" s="635"/>
      <c r="Z43" s="576">
        <f>CEILING(Z23*$B$9*$B$6*$B$7, 50)</f>
        <v>850</v>
      </c>
      <c r="AA43" s="575">
        <f>CEILING(AA23*$B$9*$B$6*$B$7, 50)</f>
        <v>1150</v>
      </c>
      <c r="AB43" s="544"/>
    </row>
    <row r="44" spans="1:49" s="155" customFormat="1" ht="15.75" hidden="1" outlineLevel="2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R44" s="635"/>
      <c r="S44" s="635"/>
      <c r="T44" s="635"/>
      <c r="U44" s="635"/>
      <c r="V44" s="635"/>
      <c r="W44" s="635"/>
      <c r="X44" s="635"/>
      <c r="Y44" s="635"/>
      <c r="Z44" s="576"/>
      <c r="AA44" s="575"/>
      <c r="AB44" s="544"/>
    </row>
    <row r="45" spans="1:49" s="155" customFormat="1" ht="15.75" hidden="1" outlineLevel="2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R45" s="635"/>
      <c r="S45" s="635"/>
      <c r="T45" s="635"/>
      <c r="U45" s="635"/>
      <c r="V45" s="635"/>
      <c r="W45" s="635"/>
      <c r="X45" s="635"/>
      <c r="Y45" s="635"/>
      <c r="Z45" s="576">
        <f>CEILING(Z24*$B$9*$B$6*$B$7, 50)</f>
        <v>0</v>
      </c>
      <c r="AA45" s="575">
        <f>CEILING(AA24*$B$9*$B$6*$B$7, 50)</f>
        <v>0</v>
      </c>
      <c r="AB45" s="544"/>
    </row>
    <row r="46" spans="1:49" s="155" customFormat="1" ht="15.75" hidden="1" outlineLevel="2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R46" s="635"/>
      <c r="S46" s="635"/>
      <c r="T46" s="635"/>
      <c r="U46" s="635"/>
      <c r="V46" s="635"/>
      <c r="W46" s="635"/>
      <c r="X46" s="635"/>
      <c r="Y46" s="635"/>
      <c r="Z46" s="576">
        <f>CEILING(Z25*$B$9*$B$6*$B$7, 50)</f>
        <v>0</v>
      </c>
      <c r="AA46" s="575">
        <f>CEILING(AA25*$B$9*$B$6*$B$7, 50)</f>
        <v>0</v>
      </c>
      <c r="AB46" s="544"/>
    </row>
    <row r="47" spans="1:49" s="155" customFormat="1" ht="15.75" hidden="1" outlineLevel="2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R47" s="635"/>
      <c r="S47" s="635"/>
      <c r="T47" s="635"/>
      <c r="U47" s="635"/>
      <c r="V47" s="635"/>
      <c r="W47" s="635"/>
      <c r="X47" s="635"/>
      <c r="Y47" s="635"/>
      <c r="Z47" s="576"/>
      <c r="AA47" s="575"/>
      <c r="AB47" s="544"/>
    </row>
    <row r="48" spans="1:49" s="41" customFormat="1" ht="15.75" hidden="1" outlineLevel="2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R48" s="635"/>
      <c r="S48" s="635"/>
      <c r="T48" s="635"/>
      <c r="U48" s="635"/>
      <c r="V48" s="635"/>
      <c r="W48" s="635"/>
      <c r="X48" s="635"/>
      <c r="Y48" s="635"/>
      <c r="Z48" s="576">
        <f>CEILING(Z26*$B$9*$B$6*$B$7, 50)</f>
        <v>950</v>
      </c>
      <c r="AA48" s="575">
        <f>CEILING(AA26*$B$9*$B$6*$B$7, 50)</f>
        <v>1250</v>
      </c>
      <c r="AB48" s="544"/>
    </row>
    <row r="49" spans="1:34" s="155" customFormat="1" ht="15.75" hidden="1" outlineLevel="2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R49" s="635"/>
      <c r="S49" s="635"/>
      <c r="T49" s="635"/>
      <c r="U49" s="635"/>
      <c r="V49" s="635"/>
      <c r="W49" s="635"/>
      <c r="X49" s="635"/>
      <c r="Y49" s="635"/>
      <c r="Z49" s="576">
        <f>CEILING(Z27*$B$9*$B$6*$B$7, 50)</f>
        <v>0</v>
      </c>
      <c r="AA49" s="575">
        <f>CEILING(AA27*$B$9*$B$6*$B$7, 50)</f>
        <v>0</v>
      </c>
      <c r="AB49" s="544"/>
    </row>
    <row r="50" spans="1:34" s="155" customFormat="1" ht="21" hidden="1" outlineLevel="1">
      <c r="A50" s="40"/>
      <c r="B50" s="779" t="s">
        <v>659</v>
      </c>
      <c r="C50" s="780"/>
      <c r="D50" s="40"/>
      <c r="E50" s="40"/>
      <c r="F50" s="40"/>
      <c r="G50" s="831" t="s">
        <v>573</v>
      </c>
      <c r="H50" s="831">
        <v>1.1000000000000001</v>
      </c>
      <c r="I50" s="40"/>
      <c r="J50" s="40"/>
      <c r="K50" s="40"/>
      <c r="L50" s="40"/>
      <c r="M50" s="40"/>
      <c r="N50" s="40"/>
      <c r="O50" s="40"/>
      <c r="P50" s="40"/>
    </row>
    <row r="51" spans="1:34" s="155" customFormat="1" hidden="1" outlineLevel="1">
      <c r="A51" s="40"/>
      <c r="B51" s="251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S51" s="738" t="s">
        <v>660</v>
      </c>
      <c r="T51" s="739"/>
    </row>
    <row r="52" spans="1:34" hidden="1" outlineLevel="1">
      <c r="B52" s="637" t="s">
        <v>479</v>
      </c>
      <c r="P52" s="993" t="s">
        <v>668</v>
      </c>
      <c r="Q52" s="993">
        <v>1.05</v>
      </c>
      <c r="S52" s="740" t="s">
        <v>479</v>
      </c>
      <c r="T52" s="707"/>
      <c r="U52" s="707"/>
      <c r="V52" s="707"/>
      <c r="W52" s="707"/>
      <c r="X52" s="707"/>
      <c r="Y52" s="707"/>
      <c r="Z52" s="707"/>
      <c r="AA52" s="707"/>
      <c r="AB52" s="707"/>
      <c r="AC52" s="707"/>
      <c r="AD52" s="707"/>
      <c r="AE52" s="707"/>
      <c r="AF52" s="707"/>
      <c r="AG52" s="707"/>
    </row>
    <row r="53" spans="1:34" hidden="1" outlineLevel="2">
      <c r="B53" s="1252" t="s">
        <v>21</v>
      </c>
      <c r="C53" s="1253"/>
      <c r="D53" s="1253"/>
      <c r="E53" s="1253"/>
      <c r="F53" s="1253"/>
      <c r="G53" s="1253"/>
      <c r="H53" s="1253"/>
      <c r="I53" s="1254"/>
      <c r="J53" s="590"/>
      <c r="L53" s="1252" t="s">
        <v>21</v>
      </c>
      <c r="M53" s="1253"/>
      <c r="N53" s="1253"/>
      <c r="O53" s="1253"/>
      <c r="P53" s="1253"/>
      <c r="Q53" s="1253"/>
      <c r="R53" s="590"/>
      <c r="S53" s="1360" t="s">
        <v>21</v>
      </c>
      <c r="T53" s="1361"/>
      <c r="U53" s="1361"/>
      <c r="V53" s="1361"/>
      <c r="W53" s="1361"/>
      <c r="X53" s="1361"/>
      <c r="Y53" s="1361"/>
      <c r="Z53" s="1362"/>
      <c r="AA53" s="707"/>
      <c r="AB53" s="1360" t="s">
        <v>21</v>
      </c>
      <c r="AC53" s="1361"/>
      <c r="AD53" s="1361"/>
      <c r="AE53" s="1361"/>
      <c r="AF53" s="1361"/>
      <c r="AG53" s="1361"/>
    </row>
    <row r="54" spans="1:34" hidden="1" outlineLevel="2">
      <c r="B54" s="583"/>
      <c r="C54" s="584"/>
      <c r="D54" s="546"/>
      <c r="E54" s="546"/>
      <c r="F54" s="546"/>
      <c r="G54" s="546"/>
      <c r="H54" s="546"/>
      <c r="I54" s="547"/>
      <c r="J54" s="590"/>
      <c r="L54" s="455" t="s">
        <v>15</v>
      </c>
      <c r="M54" s="455"/>
      <c r="N54" s="1257" t="s">
        <v>94</v>
      </c>
      <c r="O54" s="1258"/>
      <c r="P54" s="1258"/>
      <c r="Q54" s="1259"/>
      <c r="R54" s="422"/>
      <c r="S54" s="741"/>
      <c r="T54" s="742"/>
      <c r="U54" s="743"/>
      <c r="V54" s="743"/>
      <c r="W54" s="743"/>
      <c r="X54" s="743"/>
      <c r="Y54" s="743"/>
      <c r="Z54" s="744"/>
      <c r="AA54" s="707"/>
      <c r="AB54" s="745" t="s">
        <v>15</v>
      </c>
      <c r="AC54" s="745"/>
      <c r="AD54" s="1363" t="s">
        <v>94</v>
      </c>
      <c r="AE54" s="1364"/>
      <c r="AF54" s="1364"/>
      <c r="AG54" s="1365"/>
    </row>
    <row r="55" spans="1:34" ht="25.5" hidden="1" outlineLevel="2">
      <c r="B55" s="1255" t="s">
        <v>15</v>
      </c>
      <c r="C55" s="1255"/>
      <c r="D55" s="1257" t="s">
        <v>463</v>
      </c>
      <c r="E55" s="1258"/>
      <c r="F55" s="1258"/>
      <c r="G55" s="1258"/>
      <c r="H55" s="1259"/>
      <c r="I55" s="530" t="s">
        <v>464</v>
      </c>
      <c r="J55" s="422"/>
      <c r="L55" s="531"/>
      <c r="M55" s="531"/>
      <c r="N55" s="1277" t="s">
        <v>129</v>
      </c>
      <c r="O55" s="1278"/>
      <c r="P55" s="1279"/>
      <c r="Q55" s="531" t="s">
        <v>96</v>
      </c>
      <c r="R55" s="454"/>
      <c r="S55" s="1366" t="s">
        <v>15</v>
      </c>
      <c r="T55" s="1366"/>
      <c r="U55" s="1363" t="s">
        <v>463</v>
      </c>
      <c r="V55" s="1364"/>
      <c r="W55" s="1364"/>
      <c r="X55" s="1364"/>
      <c r="Y55" s="1365"/>
      <c r="Z55" s="746" t="s">
        <v>464</v>
      </c>
      <c r="AA55" s="707"/>
      <c r="AB55" s="747"/>
      <c r="AC55" s="747"/>
      <c r="AD55" s="1368" t="s">
        <v>129</v>
      </c>
      <c r="AE55" s="1369"/>
      <c r="AF55" s="1370"/>
      <c r="AG55" s="747" t="s">
        <v>96</v>
      </c>
    </row>
    <row r="56" spans="1:34" ht="90" hidden="1" outlineLevel="2">
      <c r="B56" s="1256"/>
      <c r="C56" s="1256"/>
      <c r="D56" s="533" t="s">
        <v>465</v>
      </c>
      <c r="E56" s="533" t="s">
        <v>466</v>
      </c>
      <c r="F56" s="533" t="s">
        <v>392</v>
      </c>
      <c r="G56" s="533" t="s">
        <v>393</v>
      </c>
      <c r="H56" s="533" t="s">
        <v>467</v>
      </c>
      <c r="I56" s="526" t="s">
        <v>112</v>
      </c>
      <c r="J56" s="591"/>
      <c r="L56" s="578"/>
      <c r="M56" s="585"/>
      <c r="N56" s="586" t="s">
        <v>111</v>
      </c>
      <c r="O56" s="1391" t="s">
        <v>179</v>
      </c>
      <c r="P56" s="1392"/>
      <c r="Q56" s="586" t="s">
        <v>122</v>
      </c>
      <c r="R56" s="591"/>
      <c r="S56" s="1367"/>
      <c r="T56" s="1367"/>
      <c r="U56" s="748" t="s">
        <v>465</v>
      </c>
      <c r="V56" s="748" t="s">
        <v>466</v>
      </c>
      <c r="W56" s="748" t="s">
        <v>392</v>
      </c>
      <c r="X56" s="748" t="s">
        <v>393</v>
      </c>
      <c r="Y56" s="748" t="s">
        <v>467</v>
      </c>
      <c r="Z56" s="749" t="s">
        <v>112</v>
      </c>
      <c r="AA56" s="707"/>
      <c r="AB56" s="750"/>
      <c r="AC56" s="751"/>
      <c r="AD56" s="752" t="s">
        <v>111</v>
      </c>
      <c r="AE56" s="1371" t="s">
        <v>179</v>
      </c>
      <c r="AF56" s="1372"/>
      <c r="AG56" s="752" t="s">
        <v>122</v>
      </c>
    </row>
    <row r="57" spans="1:34" hidden="1" outlineLevel="2">
      <c r="B57" s="1260" t="s">
        <v>468</v>
      </c>
      <c r="C57" s="1260"/>
      <c r="D57" s="528" t="s">
        <v>469</v>
      </c>
      <c r="E57" s="528" t="s">
        <v>469</v>
      </c>
      <c r="F57" s="528" t="s">
        <v>470</v>
      </c>
      <c r="G57" s="528" t="s">
        <v>471</v>
      </c>
      <c r="H57" s="528" t="s">
        <v>390</v>
      </c>
      <c r="I57" s="528" t="s">
        <v>390</v>
      </c>
      <c r="J57" s="421"/>
      <c r="L57" s="528" t="s">
        <v>468</v>
      </c>
      <c r="M57" s="536"/>
      <c r="N57" s="536" t="s">
        <v>391</v>
      </c>
      <c r="O57" s="1385" t="s">
        <v>391</v>
      </c>
      <c r="P57" s="1386"/>
      <c r="Q57" s="536" t="s">
        <v>391</v>
      </c>
      <c r="R57" s="421"/>
      <c r="S57" s="1310" t="s">
        <v>468</v>
      </c>
      <c r="T57" s="1310"/>
      <c r="U57" s="753" t="s">
        <v>469</v>
      </c>
      <c r="V57" s="753" t="s">
        <v>469</v>
      </c>
      <c r="W57" s="753" t="s">
        <v>470</v>
      </c>
      <c r="X57" s="753" t="s">
        <v>471</v>
      </c>
      <c r="Y57" s="753" t="s">
        <v>390</v>
      </c>
      <c r="Z57" s="753" t="s">
        <v>390</v>
      </c>
      <c r="AA57" s="707"/>
      <c r="AB57" s="753" t="s">
        <v>468</v>
      </c>
      <c r="AC57" s="754"/>
      <c r="AD57" s="754" t="s">
        <v>391</v>
      </c>
      <c r="AE57" s="1373" t="s">
        <v>391</v>
      </c>
      <c r="AF57" s="1374"/>
      <c r="AG57" s="754" t="s">
        <v>391</v>
      </c>
    </row>
    <row r="58" spans="1:34" hidden="1" outlineLevel="2">
      <c r="B58" s="1260" t="s">
        <v>14</v>
      </c>
      <c r="C58" s="1260"/>
      <c r="D58" s="477" t="s">
        <v>18</v>
      </c>
      <c r="E58" s="477" t="s">
        <v>18</v>
      </c>
      <c r="F58" s="477" t="s">
        <v>18</v>
      </c>
      <c r="G58" s="477" t="s">
        <v>18</v>
      </c>
      <c r="H58" s="477" t="s">
        <v>39</v>
      </c>
      <c r="I58" s="477" t="s">
        <v>82</v>
      </c>
      <c r="J58" s="420"/>
      <c r="L58" s="528" t="s">
        <v>14</v>
      </c>
      <c r="M58" s="528"/>
      <c r="N58" s="477" t="s">
        <v>18</v>
      </c>
      <c r="O58" s="1284" t="s">
        <v>40</v>
      </c>
      <c r="P58" s="1285"/>
      <c r="Q58" s="477" t="s">
        <v>40</v>
      </c>
      <c r="R58" s="420"/>
      <c r="S58" s="1310" t="s">
        <v>14</v>
      </c>
      <c r="T58" s="1310"/>
      <c r="U58" s="723" t="s">
        <v>18</v>
      </c>
      <c r="V58" s="723" t="s">
        <v>18</v>
      </c>
      <c r="W58" s="723" t="s">
        <v>18</v>
      </c>
      <c r="X58" s="723" t="s">
        <v>18</v>
      </c>
      <c r="Y58" s="723" t="s">
        <v>39</v>
      </c>
      <c r="Z58" s="723" t="s">
        <v>82</v>
      </c>
      <c r="AA58" s="707"/>
      <c r="AB58" s="753" t="s">
        <v>14</v>
      </c>
      <c r="AC58" s="753"/>
      <c r="AD58" s="723" t="s">
        <v>18</v>
      </c>
      <c r="AE58" s="1375" t="s">
        <v>40</v>
      </c>
      <c r="AF58" s="1376"/>
      <c r="AG58" s="723" t="s">
        <v>40</v>
      </c>
    </row>
    <row r="59" spans="1:34" ht="33.75" hidden="1" outlineLevel="2">
      <c r="B59" s="1207" t="s">
        <v>31</v>
      </c>
      <c r="C59" s="1207"/>
      <c r="D59" s="492" t="s">
        <v>43</v>
      </c>
      <c r="E59" s="492" t="s">
        <v>43</v>
      </c>
      <c r="F59" s="492" t="s">
        <v>45</v>
      </c>
      <c r="G59" s="492" t="s">
        <v>45</v>
      </c>
      <c r="H59" s="492" t="s">
        <v>42</v>
      </c>
      <c r="I59" s="492" t="s">
        <v>43</v>
      </c>
      <c r="J59" s="420"/>
      <c r="L59" s="524" t="s">
        <v>31</v>
      </c>
      <c r="M59" s="524"/>
      <c r="N59" s="492" t="s">
        <v>43</v>
      </c>
      <c r="O59" s="1387" t="s">
        <v>43</v>
      </c>
      <c r="P59" s="1388"/>
      <c r="Q59" s="492" t="s">
        <v>43</v>
      </c>
      <c r="R59" s="420"/>
      <c r="S59" s="1377" t="s">
        <v>31</v>
      </c>
      <c r="T59" s="1377"/>
      <c r="U59" s="755" t="s">
        <v>43</v>
      </c>
      <c r="V59" s="755" t="s">
        <v>43</v>
      </c>
      <c r="W59" s="755" t="s">
        <v>45</v>
      </c>
      <c r="X59" s="755" t="s">
        <v>45</v>
      </c>
      <c r="Y59" s="755" t="s">
        <v>42</v>
      </c>
      <c r="Z59" s="755" t="s">
        <v>43</v>
      </c>
      <c r="AA59" s="707"/>
      <c r="AB59" s="756" t="s">
        <v>31</v>
      </c>
      <c r="AC59" s="756"/>
      <c r="AD59" s="755" t="s">
        <v>43</v>
      </c>
      <c r="AE59" s="1394" t="s">
        <v>43</v>
      </c>
      <c r="AF59" s="1395"/>
      <c r="AG59" s="755" t="s">
        <v>43</v>
      </c>
    </row>
    <row r="60" spans="1:34" ht="42.75" hidden="1" outlineLevel="2">
      <c r="B60" s="1354" t="s">
        <v>472</v>
      </c>
      <c r="C60" s="534" t="s">
        <v>84</v>
      </c>
      <c r="D60" s="535" t="s">
        <v>473</v>
      </c>
      <c r="E60" s="535" t="s">
        <v>473</v>
      </c>
      <c r="F60" s="535" t="s">
        <v>473</v>
      </c>
      <c r="G60" s="535" t="s">
        <v>473</v>
      </c>
      <c r="H60" s="535" t="s">
        <v>473</v>
      </c>
      <c r="I60" s="535" t="s">
        <v>474</v>
      </c>
      <c r="J60" s="884"/>
      <c r="L60" s="579" t="s">
        <v>472</v>
      </c>
      <c r="M60" s="534" t="s">
        <v>84</v>
      </c>
      <c r="N60" s="535" t="s">
        <v>480</v>
      </c>
      <c r="O60" s="535" t="s">
        <v>481</v>
      </c>
      <c r="P60" s="535" t="s">
        <v>480</v>
      </c>
      <c r="Q60" s="535" t="s">
        <v>482</v>
      </c>
      <c r="R60" s="421"/>
      <c r="S60" s="1378" t="s">
        <v>472</v>
      </c>
      <c r="T60" s="757" t="s">
        <v>84</v>
      </c>
      <c r="U60" s="758" t="s">
        <v>473</v>
      </c>
      <c r="V60" s="758" t="s">
        <v>473</v>
      </c>
      <c r="W60" s="758" t="s">
        <v>473</v>
      </c>
      <c r="X60" s="758" t="s">
        <v>473</v>
      </c>
      <c r="Y60" s="758" t="s">
        <v>473</v>
      </c>
      <c r="Z60" s="758" t="s">
        <v>474</v>
      </c>
      <c r="AA60" s="707"/>
      <c r="AB60" s="759" t="s">
        <v>472</v>
      </c>
      <c r="AC60" s="757" t="s">
        <v>84</v>
      </c>
      <c r="AD60" s="758" t="s">
        <v>480</v>
      </c>
      <c r="AE60" s="758" t="s">
        <v>481</v>
      </c>
      <c r="AF60" s="758" t="s">
        <v>480</v>
      </c>
      <c r="AG60" s="758" t="s">
        <v>482</v>
      </c>
    </row>
    <row r="61" spans="1:34" ht="33.75" hidden="1" outlineLevel="2">
      <c r="B61" s="1354"/>
      <c r="C61" s="534" t="s">
        <v>85</v>
      </c>
      <c r="D61" s="535" t="s">
        <v>86</v>
      </c>
      <c r="E61" s="535" t="s">
        <v>86</v>
      </c>
      <c r="F61" s="535" t="s">
        <v>86</v>
      </c>
      <c r="G61" s="535" t="s">
        <v>86</v>
      </c>
      <c r="H61" s="535" t="s">
        <v>86</v>
      </c>
      <c r="I61" s="535" t="s">
        <v>86</v>
      </c>
      <c r="J61" s="884"/>
      <c r="L61" s="579"/>
      <c r="M61" s="534" t="s">
        <v>85</v>
      </c>
      <c r="N61" s="535" t="s">
        <v>86</v>
      </c>
      <c r="O61" s="535" t="s">
        <v>483</v>
      </c>
      <c r="P61" s="535" t="s">
        <v>484</v>
      </c>
      <c r="Q61" s="535" t="s">
        <v>86</v>
      </c>
      <c r="R61" s="421"/>
      <c r="S61" s="1378"/>
      <c r="T61" s="757" t="s">
        <v>85</v>
      </c>
      <c r="U61" s="758" t="s">
        <v>86</v>
      </c>
      <c r="V61" s="758" t="s">
        <v>86</v>
      </c>
      <c r="W61" s="758" t="s">
        <v>86</v>
      </c>
      <c r="X61" s="758" t="s">
        <v>86</v>
      </c>
      <c r="Y61" s="758" t="s">
        <v>86</v>
      </c>
      <c r="Z61" s="758" t="s">
        <v>86</v>
      </c>
      <c r="AA61" s="707"/>
      <c r="AB61" s="759"/>
      <c r="AC61" s="757" t="s">
        <v>85</v>
      </c>
      <c r="AD61" s="758" t="s">
        <v>86</v>
      </c>
      <c r="AE61" s="758" t="s">
        <v>483</v>
      </c>
      <c r="AF61" s="758" t="s">
        <v>484</v>
      </c>
      <c r="AG61" s="758" t="s">
        <v>86</v>
      </c>
    </row>
    <row r="62" spans="1:34" hidden="1" outlineLevel="2">
      <c r="B62" s="1354"/>
      <c r="C62" s="534" t="s">
        <v>475</v>
      </c>
      <c r="D62" s="535" t="s">
        <v>389</v>
      </c>
      <c r="E62" s="535" t="s">
        <v>389</v>
      </c>
      <c r="F62" s="535" t="s">
        <v>389</v>
      </c>
      <c r="G62" s="535" t="s">
        <v>389</v>
      </c>
      <c r="H62" s="535" t="s">
        <v>390</v>
      </c>
      <c r="I62" s="535" t="s">
        <v>390</v>
      </c>
      <c r="J62" s="884"/>
      <c r="L62" s="580"/>
      <c r="M62" s="534" t="s">
        <v>475</v>
      </c>
      <c r="N62" s="566" t="s">
        <v>390</v>
      </c>
      <c r="O62" s="581" t="s">
        <v>390</v>
      </c>
      <c r="P62" s="582"/>
      <c r="Q62" s="566" t="s">
        <v>390</v>
      </c>
      <c r="R62" s="421"/>
      <c r="S62" s="1378"/>
      <c r="T62" s="757" t="s">
        <v>475</v>
      </c>
      <c r="U62" s="758" t="s">
        <v>389</v>
      </c>
      <c r="V62" s="758" t="s">
        <v>389</v>
      </c>
      <c r="W62" s="758" t="s">
        <v>389</v>
      </c>
      <c r="X62" s="758" t="s">
        <v>389</v>
      </c>
      <c r="Y62" s="758" t="s">
        <v>390</v>
      </c>
      <c r="Z62" s="758" t="s">
        <v>390</v>
      </c>
      <c r="AA62" s="707"/>
      <c r="AB62" s="760"/>
      <c r="AC62" s="757" t="s">
        <v>475</v>
      </c>
      <c r="AD62" s="761" t="s">
        <v>390</v>
      </c>
      <c r="AE62" s="762" t="s">
        <v>390</v>
      </c>
      <c r="AF62" s="763"/>
      <c r="AG62" s="761" t="s">
        <v>390</v>
      </c>
    </row>
    <row r="63" spans="1:34" ht="30" hidden="1" outlineLevel="2">
      <c r="B63" s="1250" t="s">
        <v>346</v>
      </c>
      <c r="C63" s="506" t="s">
        <v>476</v>
      </c>
      <c r="D63" s="536"/>
      <c r="E63" s="536"/>
      <c r="F63" s="536"/>
      <c r="G63" s="536"/>
      <c r="H63" s="536"/>
      <c r="I63" s="537"/>
      <c r="J63" s="885"/>
      <c r="L63" s="1352" t="s">
        <v>346</v>
      </c>
      <c r="M63" s="538" t="s">
        <v>374</v>
      </c>
      <c r="N63" s="567" t="s">
        <v>485</v>
      </c>
      <c r="O63" s="1389"/>
      <c r="P63" s="1390"/>
      <c r="Q63" s="570"/>
      <c r="R63" s="919"/>
      <c r="S63" s="1331" t="s">
        <v>346</v>
      </c>
      <c r="T63" s="764" t="s">
        <v>476</v>
      </c>
      <c r="U63" s="754"/>
      <c r="V63" s="754"/>
      <c r="W63" s="754"/>
      <c r="X63" s="754"/>
      <c r="Y63" s="754"/>
      <c r="Z63" s="765"/>
      <c r="AA63" s="707"/>
      <c r="AB63" s="1333" t="s">
        <v>346</v>
      </c>
      <c r="AC63" s="766" t="s">
        <v>374</v>
      </c>
      <c r="AD63" s="767" t="s">
        <v>485</v>
      </c>
      <c r="AE63" s="1336"/>
      <c r="AF63" s="1337"/>
      <c r="AG63" s="768"/>
    </row>
    <row r="64" spans="1:34" ht="30" hidden="1" outlineLevel="2">
      <c r="B64" s="1250"/>
      <c r="C64" s="538" t="s">
        <v>249</v>
      </c>
      <c r="D64" s="528"/>
      <c r="E64" s="528"/>
      <c r="F64" s="528"/>
      <c r="G64" s="528"/>
      <c r="H64" s="528"/>
      <c r="I64" s="539"/>
      <c r="J64" s="885"/>
      <c r="K64" s="865"/>
      <c r="L64" s="1267"/>
      <c r="M64" s="571" t="s">
        <v>347</v>
      </c>
      <c r="N64" s="834">
        <v>4300</v>
      </c>
      <c r="O64" s="572"/>
      <c r="P64" s="498"/>
      <c r="Q64" s="479"/>
      <c r="R64" s="797">
        <v>2669</v>
      </c>
      <c r="S64" s="1331"/>
      <c r="T64" s="766" t="s">
        <v>249</v>
      </c>
      <c r="U64" s="753"/>
      <c r="V64" s="753"/>
      <c r="W64" s="753"/>
      <c r="X64" s="753"/>
      <c r="Y64" s="753"/>
      <c r="Z64" s="769"/>
      <c r="AA64" s="707"/>
      <c r="AB64" s="1334"/>
      <c r="AC64" s="770" t="s">
        <v>347</v>
      </c>
      <c r="AD64" s="719">
        <v>3550</v>
      </c>
      <c r="AE64" s="771"/>
      <c r="AF64" s="772"/>
      <c r="AG64" s="719"/>
      <c r="AH64" s="835"/>
    </row>
    <row r="65" spans="2:34" ht="30" hidden="1" outlineLevel="2">
      <c r="B65" s="1250"/>
      <c r="C65" s="538" t="s">
        <v>477</v>
      </c>
      <c r="D65" s="528"/>
      <c r="E65" s="528"/>
      <c r="F65" s="528"/>
      <c r="G65" s="528"/>
      <c r="H65" s="528"/>
      <c r="I65" s="539"/>
      <c r="J65" s="885"/>
      <c r="L65" s="1267"/>
      <c r="M65" s="538" t="s">
        <v>17</v>
      </c>
      <c r="N65" s="567" t="s">
        <v>486</v>
      </c>
      <c r="O65" s="568"/>
      <c r="P65" s="569" t="s">
        <v>487</v>
      </c>
      <c r="Q65" s="567" t="s">
        <v>488</v>
      </c>
      <c r="R65" s="592"/>
      <c r="S65" s="1331"/>
      <c r="T65" s="766" t="s">
        <v>477</v>
      </c>
      <c r="U65" s="753"/>
      <c r="V65" s="753"/>
      <c r="W65" s="753"/>
      <c r="X65" s="753"/>
      <c r="Y65" s="753"/>
      <c r="Z65" s="769"/>
      <c r="AA65" s="707"/>
      <c r="AB65" s="1334"/>
      <c r="AC65" s="766" t="s">
        <v>17</v>
      </c>
      <c r="AD65" s="767" t="s">
        <v>486</v>
      </c>
      <c r="AE65" s="773"/>
      <c r="AF65" s="774" t="s">
        <v>487</v>
      </c>
      <c r="AG65" s="767" t="s">
        <v>488</v>
      </c>
      <c r="AH65" s="835"/>
    </row>
    <row r="66" spans="2:34" ht="24" hidden="1" outlineLevel="2">
      <c r="B66" s="1250"/>
      <c r="C66" s="540" t="s">
        <v>315</v>
      </c>
      <c r="D66" s="833">
        <v>845</v>
      </c>
      <c r="E66" s="833">
        <v>920</v>
      </c>
      <c r="F66" s="833">
        <f>CEILING(W66*$H$50,5)</f>
        <v>265</v>
      </c>
      <c r="G66" s="833">
        <f>CEILING(X66*$H$50,5)</f>
        <v>1140</v>
      </c>
      <c r="H66" s="541">
        <v>1150</v>
      </c>
      <c r="I66" s="541">
        <v>2550</v>
      </c>
      <c r="J66" s="886"/>
      <c r="L66" s="1267"/>
      <c r="M66" s="571" t="s">
        <v>347</v>
      </c>
      <c r="N66" s="834">
        <v>4300</v>
      </c>
      <c r="O66" s="572"/>
      <c r="P66" s="994">
        <f>CEILING(AF66*$Q$52,20)</f>
        <v>3320</v>
      </c>
      <c r="Q66" s="834">
        <f>CEILING(AG66*$Q$52,20)</f>
        <v>3520</v>
      </c>
      <c r="R66" s="563"/>
      <c r="S66" s="1331"/>
      <c r="T66" s="775" t="s">
        <v>315</v>
      </c>
      <c r="U66" s="776">
        <v>845</v>
      </c>
      <c r="V66" s="776">
        <v>920</v>
      </c>
      <c r="W66" s="776">
        <v>240</v>
      </c>
      <c r="X66" s="776">
        <v>1035</v>
      </c>
      <c r="Y66" s="776">
        <v>1150</v>
      </c>
      <c r="Z66" s="776">
        <v>2550</v>
      </c>
      <c r="AA66" s="707"/>
      <c r="AB66" s="1334"/>
      <c r="AC66" s="770" t="s">
        <v>347</v>
      </c>
      <c r="AD66" s="719">
        <v>3550</v>
      </c>
      <c r="AE66" s="771"/>
      <c r="AF66" s="498">
        <v>3150</v>
      </c>
      <c r="AG66" s="479">
        <v>3350</v>
      </c>
      <c r="AH66" s="835">
        <f>P66/AF66-1</f>
        <v>5.3968253968253999E-2</v>
      </c>
    </row>
    <row r="67" spans="2:34" hidden="1" outlineLevel="2">
      <c r="B67" s="1250"/>
      <c r="C67" s="481" t="s">
        <v>451</v>
      </c>
      <c r="D67" s="528"/>
      <c r="E67" s="528"/>
      <c r="F67" s="528"/>
      <c r="G67" s="528"/>
      <c r="H67" s="528"/>
      <c r="I67" s="539"/>
      <c r="J67" s="885"/>
      <c r="L67" s="1267"/>
      <c r="M67" s="538" t="s">
        <v>489</v>
      </c>
      <c r="N67" s="567" t="s">
        <v>490</v>
      </c>
      <c r="O67" s="568"/>
      <c r="P67" s="995" t="s">
        <v>491</v>
      </c>
      <c r="Q67" s="567" t="s">
        <v>491</v>
      </c>
      <c r="R67" s="592"/>
      <c r="S67" s="1331"/>
      <c r="T67" s="777" t="s">
        <v>451</v>
      </c>
      <c r="U67" s="832"/>
      <c r="V67" s="832"/>
      <c r="W67" s="832"/>
      <c r="X67" s="832"/>
      <c r="Y67" s="832"/>
      <c r="Z67" s="832"/>
      <c r="AA67" s="707"/>
      <c r="AB67" s="1334"/>
      <c r="AC67" s="766" t="s">
        <v>489</v>
      </c>
      <c r="AD67" s="767" t="s">
        <v>490</v>
      </c>
      <c r="AE67" s="773"/>
      <c r="AF67" s="569" t="s">
        <v>491</v>
      </c>
      <c r="AG67" s="567" t="s">
        <v>491</v>
      </c>
      <c r="AH67" s="835"/>
    </row>
    <row r="68" spans="2:34" ht="24" hidden="1" outlineLevel="2">
      <c r="B68" s="1250"/>
      <c r="C68" s="481" t="s">
        <v>452</v>
      </c>
      <c r="D68" s="528"/>
      <c r="E68" s="528"/>
      <c r="F68" s="528"/>
      <c r="G68" s="528"/>
      <c r="H68" s="528"/>
      <c r="I68" s="539"/>
      <c r="J68" s="885"/>
      <c r="L68" s="1267"/>
      <c r="M68" s="571" t="s">
        <v>347</v>
      </c>
      <c r="N68" s="834">
        <v>4300</v>
      </c>
      <c r="O68" s="572"/>
      <c r="P68" s="994">
        <f>CEILING(AF68*$Q$52,20)</f>
        <v>3420</v>
      </c>
      <c r="Q68" s="834">
        <f>CEILING(AG68*$Q$52,20)</f>
        <v>3840</v>
      </c>
      <c r="R68" s="563"/>
      <c r="S68" s="1331"/>
      <c r="T68" s="777" t="s">
        <v>452</v>
      </c>
      <c r="U68" s="753"/>
      <c r="V68" s="753"/>
      <c r="W68" s="753"/>
      <c r="X68" s="753"/>
      <c r="Y68" s="753"/>
      <c r="Z68" s="769"/>
      <c r="AA68" s="707"/>
      <c r="AB68" s="1334"/>
      <c r="AC68" s="770" t="s">
        <v>347</v>
      </c>
      <c r="AD68" s="719">
        <v>3550</v>
      </c>
      <c r="AE68" s="771"/>
      <c r="AF68" s="498">
        <v>3250</v>
      </c>
      <c r="AG68" s="479">
        <v>3650</v>
      </c>
      <c r="AH68" s="835">
        <f t="shared" ref="AH68:AH76" si="3">P68/AF68-1</f>
        <v>5.2307692307692388E-2</v>
      </c>
    </row>
    <row r="69" spans="2:34" ht="15.75" hidden="1" outlineLevel="2">
      <c r="B69" s="1250"/>
      <c r="C69" s="540" t="s">
        <v>315</v>
      </c>
      <c r="D69" s="833">
        <v>845</v>
      </c>
      <c r="E69" s="833">
        <v>920</v>
      </c>
      <c r="F69" s="833">
        <f>CEILING(W69*$H$50,5)</f>
        <v>295</v>
      </c>
      <c r="G69" s="541"/>
      <c r="H69" s="541"/>
      <c r="I69" s="541">
        <v>2550</v>
      </c>
      <c r="J69" s="886"/>
      <c r="L69" s="1267"/>
      <c r="M69" s="481" t="s">
        <v>136</v>
      </c>
      <c r="N69" s="567" t="s">
        <v>492</v>
      </c>
      <c r="O69" s="568"/>
      <c r="P69" s="995" t="s">
        <v>493</v>
      </c>
      <c r="Q69" s="567" t="s">
        <v>493</v>
      </c>
      <c r="R69" s="592"/>
      <c r="S69" s="1331"/>
      <c r="T69" s="775" t="s">
        <v>315</v>
      </c>
      <c r="U69" s="776">
        <v>845</v>
      </c>
      <c r="V69" s="776">
        <v>920</v>
      </c>
      <c r="W69" s="776">
        <v>265</v>
      </c>
      <c r="X69" s="776"/>
      <c r="Y69" s="776"/>
      <c r="Z69" s="776">
        <v>2550</v>
      </c>
      <c r="AA69" s="707"/>
      <c r="AB69" s="1334"/>
      <c r="AC69" s="777" t="s">
        <v>136</v>
      </c>
      <c r="AD69" s="767" t="s">
        <v>492</v>
      </c>
      <c r="AE69" s="773"/>
      <c r="AF69" s="569" t="s">
        <v>493</v>
      </c>
      <c r="AG69" s="567" t="s">
        <v>493</v>
      </c>
      <c r="AH69" s="835"/>
    </row>
    <row r="70" spans="2:34" ht="45" hidden="1" outlineLevel="2">
      <c r="B70" s="1250"/>
      <c r="C70" s="538" t="s">
        <v>478</v>
      </c>
      <c r="D70" s="528"/>
      <c r="E70" s="528"/>
      <c r="F70" s="528"/>
      <c r="G70" s="528"/>
      <c r="H70" s="528"/>
      <c r="I70" s="539"/>
      <c r="J70" s="885"/>
      <c r="L70" s="1267"/>
      <c r="M70" s="571" t="s">
        <v>347</v>
      </c>
      <c r="N70" s="834">
        <v>4300</v>
      </c>
      <c r="O70" s="572"/>
      <c r="P70" s="994">
        <f>CEILING(AF70*$Q$52,20)</f>
        <v>3420</v>
      </c>
      <c r="Q70" s="834">
        <f>CEILING(AG70*$Q$52,20)</f>
        <v>3840</v>
      </c>
      <c r="R70" s="563"/>
      <c r="S70" s="1331"/>
      <c r="T70" s="766" t="s">
        <v>478</v>
      </c>
      <c r="U70" s="832"/>
      <c r="V70" s="832"/>
      <c r="W70" s="832"/>
      <c r="X70" s="832"/>
      <c r="Y70" s="832"/>
      <c r="Z70" s="832"/>
      <c r="AA70" s="707"/>
      <c r="AB70" s="1334"/>
      <c r="AC70" s="770" t="s">
        <v>347</v>
      </c>
      <c r="AD70" s="719">
        <v>3550</v>
      </c>
      <c r="AE70" s="771"/>
      <c r="AF70" s="498">
        <v>3250</v>
      </c>
      <c r="AG70" s="479">
        <v>3650</v>
      </c>
      <c r="AH70" s="835">
        <f t="shared" si="3"/>
        <v>5.2307692307692388E-2</v>
      </c>
    </row>
    <row r="71" spans="2:34" ht="30" hidden="1" outlineLevel="2">
      <c r="B71" s="1250"/>
      <c r="C71" s="543" t="s">
        <v>247</v>
      </c>
      <c r="D71" s="528"/>
      <c r="E71" s="528"/>
      <c r="F71" s="528"/>
      <c r="G71" s="528"/>
      <c r="H71" s="528"/>
      <c r="I71" s="539"/>
      <c r="J71" s="885"/>
      <c r="L71" s="1267"/>
      <c r="M71" s="481" t="s">
        <v>41</v>
      </c>
      <c r="N71" s="567" t="s">
        <v>2</v>
      </c>
      <c r="O71" s="568"/>
      <c r="P71" s="995" t="s">
        <v>494</v>
      </c>
      <c r="Q71" s="567" t="s">
        <v>494</v>
      </c>
      <c r="R71" s="592"/>
      <c r="S71" s="1331"/>
      <c r="T71" s="778" t="s">
        <v>247</v>
      </c>
      <c r="U71" s="753"/>
      <c r="V71" s="753"/>
      <c r="W71" s="753"/>
      <c r="X71" s="753"/>
      <c r="Y71" s="753"/>
      <c r="Z71" s="769"/>
      <c r="AA71" s="707"/>
      <c r="AB71" s="1334"/>
      <c r="AC71" s="777" t="s">
        <v>41</v>
      </c>
      <c r="AD71" s="767" t="s">
        <v>2</v>
      </c>
      <c r="AE71" s="773"/>
      <c r="AF71" s="569" t="s">
        <v>494</v>
      </c>
      <c r="AG71" s="567" t="s">
        <v>494</v>
      </c>
      <c r="AH71" s="835"/>
    </row>
    <row r="72" spans="2:34" ht="30" hidden="1" outlineLevel="2">
      <c r="B72" s="1250"/>
      <c r="C72" s="538" t="s">
        <v>243</v>
      </c>
      <c r="D72" s="528"/>
      <c r="E72" s="528"/>
      <c r="F72" s="528"/>
      <c r="G72" s="528"/>
      <c r="H72" s="528"/>
      <c r="I72" s="539"/>
      <c r="J72" s="885"/>
      <c r="L72" s="1267"/>
      <c r="M72" s="571" t="s">
        <v>347</v>
      </c>
      <c r="N72" s="834">
        <v>4300</v>
      </c>
      <c r="O72" s="572"/>
      <c r="P72" s="994">
        <f>CEILING(AF72*$Q$52,20)</f>
        <v>3420</v>
      </c>
      <c r="Q72" s="834">
        <f>CEILING(AG72*$Q$52,20)</f>
        <v>3840</v>
      </c>
      <c r="R72" s="563"/>
      <c r="S72" s="1331"/>
      <c r="T72" s="766" t="s">
        <v>243</v>
      </c>
      <c r="U72" s="753"/>
      <c r="V72" s="753"/>
      <c r="W72" s="753"/>
      <c r="X72" s="753"/>
      <c r="Y72" s="753"/>
      <c r="Z72" s="769"/>
      <c r="AA72" s="707"/>
      <c r="AB72" s="1334"/>
      <c r="AC72" s="770" t="s">
        <v>347</v>
      </c>
      <c r="AD72" s="719">
        <v>3550</v>
      </c>
      <c r="AE72" s="771"/>
      <c r="AF72" s="498">
        <v>3250</v>
      </c>
      <c r="AG72" s="479">
        <v>3650</v>
      </c>
      <c r="AH72" s="835">
        <f t="shared" si="3"/>
        <v>5.2307692307692388E-2</v>
      </c>
    </row>
    <row r="73" spans="2:34" ht="15.75" hidden="1" outlineLevel="2">
      <c r="B73" s="1251"/>
      <c r="C73" s="540" t="s">
        <v>315</v>
      </c>
      <c r="D73" s="541"/>
      <c r="E73" s="541"/>
      <c r="F73" s="833">
        <f>CEILING(W73*$H$50,5)</f>
        <v>265</v>
      </c>
      <c r="G73" s="833">
        <f>CEILING(X73*$H$50,5)</f>
        <v>1140</v>
      </c>
      <c r="H73" s="541">
        <v>1350</v>
      </c>
      <c r="I73" s="541">
        <v>3550</v>
      </c>
      <c r="J73" s="886"/>
      <c r="L73" s="1267"/>
      <c r="M73" s="543" t="s">
        <v>30</v>
      </c>
      <c r="N73" s="567" t="s">
        <v>495</v>
      </c>
      <c r="O73" s="568"/>
      <c r="P73" s="995" t="s">
        <v>496</v>
      </c>
      <c r="Q73" s="567" t="s">
        <v>496</v>
      </c>
      <c r="R73" s="592"/>
      <c r="S73" s="1332"/>
      <c r="T73" s="775" t="s">
        <v>315</v>
      </c>
      <c r="U73" s="776"/>
      <c r="V73" s="776"/>
      <c r="W73" s="776">
        <v>240</v>
      </c>
      <c r="X73" s="776">
        <v>1035</v>
      </c>
      <c r="Y73" s="776">
        <v>1350</v>
      </c>
      <c r="Z73" s="776">
        <v>3550</v>
      </c>
      <c r="AA73" s="707"/>
      <c r="AB73" s="1334"/>
      <c r="AC73" s="778" t="s">
        <v>30</v>
      </c>
      <c r="AD73" s="767" t="s">
        <v>495</v>
      </c>
      <c r="AE73" s="773"/>
      <c r="AF73" s="569" t="s">
        <v>496</v>
      </c>
      <c r="AG73" s="567" t="s">
        <v>496</v>
      </c>
      <c r="AH73" s="835"/>
    </row>
    <row r="74" spans="2:34" ht="24" hidden="1" outlineLevel="2">
      <c r="D74" s="707"/>
      <c r="E74" s="707"/>
      <c r="F74" s="707"/>
      <c r="G74" s="707"/>
      <c r="K74" s="865"/>
      <c r="L74" s="1267"/>
      <c r="M74" s="571" t="s">
        <v>347</v>
      </c>
      <c r="N74" s="834">
        <v>4540</v>
      </c>
      <c r="O74" s="572"/>
      <c r="P74" s="994">
        <f>CEILING(AF74*$Q$52,20)</f>
        <v>4360</v>
      </c>
      <c r="Q74" s="834">
        <f>CEILING(AG74*$Q$52,20)</f>
        <v>4480</v>
      </c>
      <c r="R74" s="797">
        <v>3035</v>
      </c>
      <c r="S74" s="707"/>
      <c r="T74" s="707"/>
      <c r="U74" s="707"/>
      <c r="V74" s="707"/>
      <c r="W74" s="707"/>
      <c r="X74" s="707"/>
      <c r="Y74" s="707"/>
      <c r="Z74" s="707"/>
      <c r="AA74" s="707"/>
      <c r="AB74" s="1334"/>
      <c r="AC74" s="770" t="s">
        <v>347</v>
      </c>
      <c r="AD74" s="719">
        <v>3750</v>
      </c>
      <c r="AE74" s="771"/>
      <c r="AF74" s="498">
        <v>4150</v>
      </c>
      <c r="AG74" s="479">
        <v>4250</v>
      </c>
      <c r="AH74" s="835">
        <f t="shared" si="3"/>
        <v>5.0602409638554224E-2</v>
      </c>
    </row>
    <row r="75" spans="2:34" hidden="1" outlineLevel="2">
      <c r="F75" s="707"/>
      <c r="L75" s="1267"/>
      <c r="M75" s="543" t="s">
        <v>497</v>
      </c>
      <c r="N75" s="567" t="s">
        <v>498</v>
      </c>
      <c r="O75" s="568"/>
      <c r="P75" s="995" t="s">
        <v>499</v>
      </c>
      <c r="Q75" s="567" t="s">
        <v>499</v>
      </c>
      <c r="R75" s="918"/>
      <c r="S75" s="707"/>
      <c r="T75" s="707"/>
      <c r="U75" s="707"/>
      <c r="V75" s="707"/>
      <c r="W75" s="707"/>
      <c r="X75" s="707"/>
      <c r="Y75" s="707"/>
      <c r="Z75" s="707"/>
      <c r="AA75" s="707"/>
      <c r="AB75" s="1334"/>
      <c r="AC75" s="778" t="s">
        <v>497</v>
      </c>
      <c r="AD75" s="767" t="s">
        <v>498</v>
      </c>
      <c r="AE75" s="773"/>
      <c r="AF75" s="569" t="s">
        <v>499</v>
      </c>
      <c r="AG75" s="567" t="s">
        <v>499</v>
      </c>
      <c r="AH75" s="835"/>
    </row>
    <row r="76" spans="2:34" ht="24" hidden="1" outlineLevel="2">
      <c r="K76" s="865"/>
      <c r="L76" s="1353"/>
      <c r="M76" s="571" t="s">
        <v>347</v>
      </c>
      <c r="N76" s="834">
        <v>4540</v>
      </c>
      <c r="O76" s="572"/>
      <c r="P76" s="994">
        <f>CEILING(AF76*$Q$52,20)</f>
        <v>3420</v>
      </c>
      <c r="Q76" s="834">
        <f>CEILING(AG76*$Q$52,20)</f>
        <v>3840</v>
      </c>
      <c r="R76" s="797">
        <v>2919</v>
      </c>
      <c r="S76" s="707"/>
      <c r="T76" s="707"/>
      <c r="U76" s="707"/>
      <c r="V76" s="707"/>
      <c r="W76" s="707"/>
      <c r="X76" s="707"/>
      <c r="Y76" s="707"/>
      <c r="Z76" s="707"/>
      <c r="AA76" s="707"/>
      <c r="AB76" s="1335"/>
      <c r="AC76" s="770" t="s">
        <v>347</v>
      </c>
      <c r="AD76" s="719">
        <v>3750</v>
      </c>
      <c r="AE76" s="771"/>
      <c r="AF76" s="498">
        <v>3250</v>
      </c>
      <c r="AG76" s="479">
        <v>3650</v>
      </c>
      <c r="AH76" s="835">
        <f t="shared" si="3"/>
        <v>5.2307692307692388E-2</v>
      </c>
    </row>
    <row r="77" spans="2:34" ht="21" hidden="1" outlineLevel="2">
      <c r="K77" s="865"/>
      <c r="L77" s="930"/>
      <c r="M77" s="931"/>
      <c r="N77" s="932"/>
      <c r="O77" s="292"/>
      <c r="P77" s="933"/>
      <c r="Q77" s="933"/>
      <c r="R77" s="797"/>
      <c r="S77" s="707"/>
      <c r="T77" s="707"/>
      <c r="U77" s="707"/>
      <c r="V77" s="707"/>
      <c r="W77" s="707"/>
      <c r="X77" s="707"/>
      <c r="Y77" s="707"/>
      <c r="Z77" s="707"/>
      <c r="AA77" s="707"/>
      <c r="AB77" s="934"/>
      <c r="AC77" s="935"/>
      <c r="AD77" s="936"/>
      <c r="AE77" s="937"/>
      <c r="AF77" s="936"/>
      <c r="AG77" s="936"/>
      <c r="AH77" s="835"/>
    </row>
    <row r="78" spans="2:34" hidden="1" outlineLevel="2">
      <c r="N78" s="18">
        <v>100</v>
      </c>
      <c r="P78" s="18">
        <f>200*1.05</f>
        <v>210</v>
      </c>
      <c r="Q78" s="18">
        <f>200*1.05</f>
        <v>210</v>
      </c>
    </row>
    <row r="79" spans="2:34" ht="18.75" hidden="1" outlineLevel="1">
      <c r="B79" s="802" t="s">
        <v>662</v>
      </c>
      <c r="H79" s="831" t="s">
        <v>573</v>
      </c>
      <c r="I79" s="831">
        <v>1.1000000000000001</v>
      </c>
      <c r="J79" s="831"/>
    </row>
    <row r="80" spans="2:34" hidden="1" outlineLevel="2">
      <c r="S80" s="740" t="s">
        <v>521</v>
      </c>
      <c r="T80" s="707"/>
      <c r="U80" s="707"/>
      <c r="V80" s="707"/>
      <c r="W80" s="707"/>
      <c r="X80" s="707"/>
      <c r="Y80" s="707"/>
      <c r="Z80" s="707"/>
      <c r="AA80" s="707"/>
      <c r="AB80" s="707"/>
      <c r="AC80" s="707"/>
      <c r="AD80" s="707"/>
    </row>
    <row r="81" spans="2:30" hidden="1" outlineLevel="2">
      <c r="B81" s="624"/>
      <c r="C81" s="625"/>
      <c r="D81" s="1218" t="s">
        <v>326</v>
      </c>
      <c r="E81" s="1219"/>
      <c r="F81" s="1219"/>
      <c r="G81" s="1219"/>
      <c r="H81" s="1219"/>
      <c r="I81" s="1219"/>
      <c r="J81" s="1219"/>
      <c r="K81" s="1219"/>
      <c r="L81" s="1358"/>
      <c r="M81" s="1359"/>
      <c r="S81" s="707" t="s">
        <v>661</v>
      </c>
      <c r="T81" s="707"/>
      <c r="U81" s="707"/>
      <c r="V81" s="707"/>
      <c r="W81" s="707"/>
      <c r="X81" s="707"/>
      <c r="Y81" s="707"/>
      <c r="Z81" s="707"/>
      <c r="AA81" s="707"/>
      <c r="AB81" s="707"/>
      <c r="AC81" s="707"/>
      <c r="AD81" s="707"/>
    </row>
    <row r="82" spans="2:30" hidden="1" outlineLevel="2">
      <c r="B82" s="1106"/>
      <c r="C82" s="1120"/>
      <c r="D82" s="1288"/>
      <c r="E82" s="1288"/>
      <c r="F82" s="1288"/>
      <c r="G82" s="526"/>
      <c r="H82" s="526"/>
      <c r="I82" s="565"/>
      <c r="J82" s="876"/>
      <c r="K82" s="682"/>
      <c r="L82" s="161"/>
      <c r="M82" s="161"/>
      <c r="N82" s="161"/>
      <c r="O82" s="161"/>
      <c r="P82" s="161"/>
      <c r="Q82" s="161"/>
      <c r="R82" s="161"/>
      <c r="S82" s="781"/>
      <c r="T82" s="782"/>
      <c r="U82" s="1244" t="s">
        <v>326</v>
      </c>
      <c r="V82" s="1247"/>
      <c r="W82" s="1247"/>
      <c r="X82" s="1247"/>
      <c r="Y82" s="1247"/>
      <c r="Z82" s="1247"/>
      <c r="AA82" s="1247"/>
      <c r="AB82" s="1338"/>
      <c r="AC82" s="1339"/>
      <c r="AD82" s="707"/>
    </row>
    <row r="83" spans="2:30" hidden="1" outlineLevel="2">
      <c r="B83" s="1106"/>
      <c r="C83" s="1120"/>
      <c r="D83" s="1289" t="s">
        <v>201</v>
      </c>
      <c r="E83" s="1290"/>
      <c r="F83" s="1290"/>
      <c r="G83" s="1289" t="s">
        <v>202</v>
      </c>
      <c r="H83" s="1290"/>
      <c r="I83" s="1292"/>
      <c r="J83" s="1349" t="s">
        <v>593</v>
      </c>
      <c r="K83" s="1351" t="s">
        <v>511</v>
      </c>
      <c r="L83" s="1330"/>
      <c r="M83" s="1330"/>
      <c r="N83" s="1330"/>
      <c r="O83" s="1330"/>
      <c r="P83" s="1330"/>
      <c r="Q83" s="1330"/>
      <c r="R83" s="1120"/>
      <c r="S83" s="1340"/>
      <c r="T83" s="1341"/>
      <c r="U83" s="1344"/>
      <c r="V83" s="1344"/>
      <c r="W83" s="1344"/>
      <c r="X83" s="749"/>
      <c r="Y83" s="749"/>
      <c r="Z83" s="783"/>
      <c r="AA83" s="783"/>
      <c r="AB83" s="784"/>
      <c r="AC83" s="784"/>
      <c r="AD83" s="784"/>
    </row>
    <row r="84" spans="2:30" hidden="1" outlineLevel="2">
      <c r="B84" s="1106"/>
      <c r="C84" s="1120"/>
      <c r="D84" s="1289" t="s">
        <v>328</v>
      </c>
      <c r="E84" s="1292"/>
      <c r="F84" s="626" t="s">
        <v>329</v>
      </c>
      <c r="G84" s="1289" t="s">
        <v>328</v>
      </c>
      <c r="H84" s="1292"/>
      <c r="I84" s="626" t="s">
        <v>329</v>
      </c>
      <c r="J84" s="1350"/>
      <c r="K84" s="1108"/>
      <c r="L84" s="920"/>
      <c r="M84" s="921" t="s">
        <v>615</v>
      </c>
      <c r="N84" s="688"/>
      <c r="O84" s="1330"/>
      <c r="P84" s="1330"/>
      <c r="Q84" s="688"/>
      <c r="R84" s="1120"/>
      <c r="S84" s="1340"/>
      <c r="T84" s="1341"/>
      <c r="U84" s="1345" t="s">
        <v>201</v>
      </c>
      <c r="V84" s="1346"/>
      <c r="W84" s="1346"/>
      <c r="X84" s="1345" t="s">
        <v>202</v>
      </c>
      <c r="Y84" s="1346"/>
      <c r="Z84" s="1347"/>
      <c r="AA84" s="1348" t="s">
        <v>511</v>
      </c>
      <c r="AB84" s="1351" t="s">
        <v>511</v>
      </c>
      <c r="AC84" s="921"/>
      <c r="AD84" s="921"/>
    </row>
    <row r="85" spans="2:30" ht="25.5" hidden="1" outlineLevel="2">
      <c r="B85" s="1108"/>
      <c r="C85" s="1121"/>
      <c r="D85" s="627" t="s">
        <v>208</v>
      </c>
      <c r="E85" s="627" t="s">
        <v>206</v>
      </c>
      <c r="F85" s="627" t="s">
        <v>331</v>
      </c>
      <c r="G85" s="627" t="s">
        <v>208</v>
      </c>
      <c r="H85" s="627" t="s">
        <v>207</v>
      </c>
      <c r="I85" s="627" t="s">
        <v>330</v>
      </c>
      <c r="J85" s="887" t="s">
        <v>594</v>
      </c>
      <c r="K85" s="685" t="s">
        <v>335</v>
      </c>
      <c r="L85" s="689"/>
      <c r="M85" s="627" t="s">
        <v>206</v>
      </c>
      <c r="N85" s="627" t="s">
        <v>331</v>
      </c>
      <c r="O85" s="627" t="s">
        <v>207</v>
      </c>
      <c r="P85" s="627" t="s">
        <v>330</v>
      </c>
      <c r="Q85" s="887" t="s">
        <v>594</v>
      </c>
      <c r="R85" s="685" t="s">
        <v>335</v>
      </c>
      <c r="S85" s="1340"/>
      <c r="T85" s="1341"/>
      <c r="U85" s="1345" t="s">
        <v>328</v>
      </c>
      <c r="V85" s="1347"/>
      <c r="W85" s="785" t="s">
        <v>329</v>
      </c>
      <c r="X85" s="1345" t="s">
        <v>328</v>
      </c>
      <c r="Y85" s="1347"/>
      <c r="Z85" s="785" t="s">
        <v>329</v>
      </c>
      <c r="AA85" s="1342"/>
      <c r="AB85" s="1108"/>
      <c r="AC85" s="921"/>
      <c r="AD85" s="786"/>
    </row>
    <row r="86" spans="2:30" ht="25.5" hidden="1" outlineLevel="2">
      <c r="B86" s="1260" t="s">
        <v>14</v>
      </c>
      <c r="C86" s="1282"/>
      <c r="D86" s="477" t="s">
        <v>209</v>
      </c>
      <c r="E86" s="477" t="s">
        <v>18</v>
      </c>
      <c r="F86" s="477" t="s">
        <v>18</v>
      </c>
      <c r="G86" s="477" t="s">
        <v>209</v>
      </c>
      <c r="H86" s="477" t="s">
        <v>18</v>
      </c>
      <c r="I86" s="477" t="s">
        <v>18</v>
      </c>
      <c r="J86" s="477" t="s">
        <v>18</v>
      </c>
      <c r="K86" s="680" t="s">
        <v>18</v>
      </c>
      <c r="L86" s="420"/>
      <c r="M86" s="922"/>
      <c r="N86" s="922"/>
      <c r="O86" s="922"/>
      <c r="P86" s="922"/>
      <c r="Q86" s="477"/>
      <c r="R86" s="477"/>
      <c r="S86" s="1342"/>
      <c r="T86" s="1343"/>
      <c r="U86" s="787" t="s">
        <v>208</v>
      </c>
      <c r="V86" s="787" t="s">
        <v>206</v>
      </c>
      <c r="W86" s="787" t="s">
        <v>331</v>
      </c>
      <c r="X86" s="787" t="s">
        <v>208</v>
      </c>
      <c r="Y86" s="787" t="s">
        <v>207</v>
      </c>
      <c r="Z86" s="787" t="s">
        <v>330</v>
      </c>
      <c r="AA86" s="788" t="s">
        <v>335</v>
      </c>
      <c r="AB86" s="685" t="s">
        <v>335</v>
      </c>
      <c r="AC86" s="789"/>
      <c r="AD86" s="789"/>
    </row>
    <row r="87" spans="2:30" ht="21" hidden="1" outlineLevel="2">
      <c r="B87" s="1260" t="s">
        <v>31</v>
      </c>
      <c r="C87" s="1282"/>
      <c r="D87" s="628" t="s">
        <v>43</v>
      </c>
      <c r="E87" s="477" t="s">
        <v>45</v>
      </c>
      <c r="F87" s="477" t="s">
        <v>45</v>
      </c>
      <c r="G87" s="628" t="s">
        <v>43</v>
      </c>
      <c r="H87" s="477" t="s">
        <v>45</v>
      </c>
      <c r="I87" s="477" t="s">
        <v>45</v>
      </c>
      <c r="J87" s="477" t="s">
        <v>45</v>
      </c>
      <c r="K87" s="680" t="s">
        <v>45</v>
      </c>
      <c r="L87" s="690"/>
      <c r="M87" s="922"/>
      <c r="N87" s="922"/>
      <c r="O87" s="922"/>
      <c r="P87" s="922"/>
      <c r="Q87" s="477"/>
      <c r="R87" s="477"/>
      <c r="S87" s="1310" t="s">
        <v>14</v>
      </c>
      <c r="T87" s="1311"/>
      <c r="U87" s="723" t="s">
        <v>209</v>
      </c>
      <c r="V87" s="723" t="s">
        <v>18</v>
      </c>
      <c r="W87" s="723" t="s">
        <v>18</v>
      </c>
      <c r="X87" s="723" t="s">
        <v>209</v>
      </c>
      <c r="Y87" s="723" t="s">
        <v>18</v>
      </c>
      <c r="Z87" s="723" t="s">
        <v>18</v>
      </c>
      <c r="AA87" s="790" t="s">
        <v>18</v>
      </c>
      <c r="AB87" s="971" t="s">
        <v>18</v>
      </c>
      <c r="AC87" s="791"/>
      <c r="AD87" s="791"/>
    </row>
    <row r="88" spans="2:30" ht="21" hidden="1" outlineLevel="2">
      <c r="B88" s="528"/>
      <c r="C88" s="538" t="s">
        <v>374</v>
      </c>
      <c r="D88" s="629" t="s">
        <v>512</v>
      </c>
      <c r="E88" s="629"/>
      <c r="F88" s="629"/>
      <c r="G88" s="629" t="s">
        <v>512</v>
      </c>
      <c r="H88" s="629"/>
      <c r="I88" s="629"/>
      <c r="J88" s="686"/>
      <c r="K88" s="686"/>
      <c r="L88" s="691"/>
      <c r="M88" s="922"/>
      <c r="N88" s="922"/>
      <c r="O88" s="922"/>
      <c r="P88" s="922"/>
      <c r="Q88" s="629"/>
      <c r="R88" s="629"/>
      <c r="S88" s="1310" t="s">
        <v>31</v>
      </c>
      <c r="T88" s="1311"/>
      <c r="U88" s="792" t="s">
        <v>43</v>
      </c>
      <c r="V88" s="723" t="s">
        <v>45</v>
      </c>
      <c r="W88" s="723" t="s">
        <v>45</v>
      </c>
      <c r="X88" s="792" t="s">
        <v>43</v>
      </c>
      <c r="Y88" s="723" t="s">
        <v>45</v>
      </c>
      <c r="Z88" s="723" t="s">
        <v>45</v>
      </c>
      <c r="AA88" s="790" t="s">
        <v>45</v>
      </c>
      <c r="AB88" s="971" t="s">
        <v>45</v>
      </c>
      <c r="AC88" s="791"/>
      <c r="AD88" s="791"/>
    </row>
    <row r="89" spans="2:30" ht="21" hidden="1" outlineLevel="2">
      <c r="B89" s="528"/>
      <c r="C89" s="571" t="s">
        <v>347</v>
      </c>
      <c r="D89" s="479">
        <v>2770</v>
      </c>
      <c r="E89" s="479"/>
      <c r="F89" s="479"/>
      <c r="G89" s="479">
        <v>2920</v>
      </c>
      <c r="H89" s="479"/>
      <c r="I89" s="479"/>
      <c r="J89" s="891">
        <f>CEILING(AA90*$I$79,5)</f>
        <v>495</v>
      </c>
      <c r="K89" s="687"/>
      <c r="L89" s="692"/>
      <c r="M89" s="922"/>
      <c r="N89" s="985">
        <f>N90/N91</f>
        <v>1.1032258064516129</v>
      </c>
      <c r="O89" s="922"/>
      <c r="P89" s="922"/>
      <c r="Q89" s="922">
        <v>195</v>
      </c>
      <c r="R89" s="922"/>
      <c r="S89" s="753"/>
      <c r="T89" s="766" t="s">
        <v>374</v>
      </c>
      <c r="U89" s="793" t="s">
        <v>512</v>
      </c>
      <c r="V89" s="793"/>
      <c r="W89" s="793"/>
      <c r="X89" s="793" t="s">
        <v>512</v>
      </c>
      <c r="Y89" s="793"/>
      <c r="Z89" s="793"/>
      <c r="AA89" s="794"/>
      <c r="AB89" s="793"/>
      <c r="AC89" s="795"/>
      <c r="AD89" s="795"/>
    </row>
    <row r="90" spans="2:30" ht="21" hidden="1" outlineLevel="2">
      <c r="B90" s="528"/>
      <c r="C90" s="538" t="s">
        <v>17</v>
      </c>
      <c r="D90" s="629">
        <v>2770</v>
      </c>
      <c r="E90" s="629" t="s">
        <v>486</v>
      </c>
      <c r="F90" s="629" t="s">
        <v>486</v>
      </c>
      <c r="G90" s="629" t="s">
        <v>513</v>
      </c>
      <c r="H90" s="629" t="s">
        <v>486</v>
      </c>
      <c r="I90" s="629" t="s">
        <v>486</v>
      </c>
      <c r="J90" s="686"/>
      <c r="K90" s="686"/>
      <c r="L90" s="691"/>
      <c r="M90" s="922"/>
      <c r="N90" s="986">
        <v>855</v>
      </c>
      <c r="O90" s="922"/>
      <c r="P90" s="922"/>
      <c r="Q90" s="793"/>
      <c r="R90" s="793"/>
      <c r="S90" s="753"/>
      <c r="T90" s="770" t="s">
        <v>347</v>
      </c>
      <c r="U90" s="719">
        <v>2770</v>
      </c>
      <c r="V90" s="719"/>
      <c r="W90" s="719"/>
      <c r="X90" s="719">
        <v>2920</v>
      </c>
      <c r="Y90" s="719"/>
      <c r="Z90" s="719"/>
      <c r="AA90" s="796">
        <v>450</v>
      </c>
      <c r="AB90" s="922"/>
      <c r="AC90" s="797"/>
      <c r="AD90" s="797"/>
    </row>
    <row r="91" spans="2:30" ht="21" hidden="1" outlineLevel="2">
      <c r="B91" s="528"/>
      <c r="C91" s="571" t="s">
        <v>347</v>
      </c>
      <c r="D91" s="479">
        <v>2770</v>
      </c>
      <c r="E91" s="834">
        <f>CEILING(V92*$I$79,5)</f>
        <v>1520</v>
      </c>
      <c r="F91" s="834">
        <f>CEILING(W92*$I$79,5)</f>
        <v>1210</v>
      </c>
      <c r="G91" s="479">
        <v>2920</v>
      </c>
      <c r="H91" s="834">
        <f>CEILING(Y92*$I$79,5)</f>
        <v>1520</v>
      </c>
      <c r="I91" s="834">
        <f>CEILING(Z92*$I$79,5)</f>
        <v>1210</v>
      </c>
      <c r="J91" s="891">
        <f>CEILING(AA92*$I$79,5)</f>
        <v>495</v>
      </c>
      <c r="K91" s="836">
        <f>CEILING(AB92*$I$79,5)</f>
        <v>605</v>
      </c>
      <c r="L91" s="563">
        <v>1075</v>
      </c>
      <c r="M91" s="922">
        <v>975</v>
      </c>
      <c r="N91" s="922">
        <v>775</v>
      </c>
      <c r="O91" s="922">
        <v>975</v>
      </c>
      <c r="P91" s="922">
        <v>775</v>
      </c>
      <c r="Q91" s="922">
        <v>195</v>
      </c>
      <c r="R91" s="922">
        <v>240</v>
      </c>
      <c r="S91" s="753"/>
      <c r="T91" s="766" t="s">
        <v>17</v>
      </c>
      <c r="U91" s="793">
        <v>2770</v>
      </c>
      <c r="V91" s="793" t="s">
        <v>486</v>
      </c>
      <c r="W91" s="793" t="s">
        <v>486</v>
      </c>
      <c r="X91" s="793" t="s">
        <v>513</v>
      </c>
      <c r="Y91" s="793" t="s">
        <v>486</v>
      </c>
      <c r="Z91" s="793" t="s">
        <v>486</v>
      </c>
      <c r="AA91" s="794"/>
      <c r="AB91" s="793"/>
      <c r="AC91" s="795"/>
      <c r="AD91" s="795"/>
    </row>
    <row r="92" spans="2:30" ht="21" hidden="1" outlineLevel="2">
      <c r="B92" s="528"/>
      <c r="C92" s="538" t="s">
        <v>489</v>
      </c>
      <c r="D92" s="629"/>
      <c r="E92" s="629" t="s">
        <v>490</v>
      </c>
      <c r="F92" s="629" t="s">
        <v>490</v>
      </c>
      <c r="G92" s="629"/>
      <c r="H92" s="629" t="s">
        <v>490</v>
      </c>
      <c r="I92" s="629" t="s">
        <v>490</v>
      </c>
      <c r="J92" s="686"/>
      <c r="K92" s="837"/>
      <c r="L92" s="985">
        <f>L91/M91-1</f>
        <v>0.10256410256410264</v>
      </c>
      <c r="M92" s="922"/>
      <c r="N92" s="922"/>
      <c r="O92" s="922"/>
      <c r="P92" s="922"/>
      <c r="Q92" s="793"/>
      <c r="R92" s="793"/>
      <c r="S92" s="753"/>
      <c r="T92" s="770" t="s">
        <v>347</v>
      </c>
      <c r="U92" s="719">
        <v>2770</v>
      </c>
      <c r="V92" s="719">
        <v>1380</v>
      </c>
      <c r="W92" s="719">
        <v>1100</v>
      </c>
      <c r="X92" s="719">
        <v>2920</v>
      </c>
      <c r="Y92" s="719">
        <v>1380</v>
      </c>
      <c r="Z92" s="719">
        <v>1100</v>
      </c>
      <c r="AA92" s="796">
        <v>450</v>
      </c>
      <c r="AB92" s="922">
        <v>550</v>
      </c>
      <c r="AC92" s="797"/>
      <c r="AD92" s="797"/>
    </row>
    <row r="93" spans="2:30" ht="21" hidden="1" outlineLevel="2">
      <c r="B93" s="528"/>
      <c r="C93" s="571" t="s">
        <v>347</v>
      </c>
      <c r="D93" s="479"/>
      <c r="E93" s="834">
        <f>CEILING(V94*$I$79,5)</f>
        <v>1520</v>
      </c>
      <c r="F93" s="834">
        <f>CEILING(W94*$I$79,5)</f>
        <v>1210</v>
      </c>
      <c r="G93" s="479"/>
      <c r="H93" s="834">
        <f>CEILING(Y94*$I$79,5)</f>
        <v>1520</v>
      </c>
      <c r="I93" s="834">
        <f>CEILING(Z94*$I$79,5)</f>
        <v>1210</v>
      </c>
      <c r="J93" s="836"/>
      <c r="K93" s="836">
        <f>CEILING(AA94*$I$79,10)</f>
        <v>0</v>
      </c>
      <c r="L93" s="563"/>
      <c r="M93" s="922">
        <v>975</v>
      </c>
      <c r="N93" s="922">
        <v>775</v>
      </c>
      <c r="O93" s="922">
        <v>975</v>
      </c>
      <c r="P93" s="922">
        <v>775</v>
      </c>
      <c r="Q93" s="922"/>
      <c r="R93" s="922"/>
      <c r="S93" s="753"/>
      <c r="T93" s="766" t="s">
        <v>489</v>
      </c>
      <c r="U93" s="793"/>
      <c r="V93" s="793" t="s">
        <v>490</v>
      </c>
      <c r="W93" s="793" t="s">
        <v>490</v>
      </c>
      <c r="X93" s="793"/>
      <c r="Y93" s="793" t="s">
        <v>490</v>
      </c>
      <c r="Z93" s="793" t="s">
        <v>490</v>
      </c>
      <c r="AA93" s="794"/>
      <c r="AB93" s="793"/>
      <c r="AC93" s="795"/>
      <c r="AD93" s="795"/>
    </row>
    <row r="94" spans="2:30" ht="21" hidden="1" outlineLevel="2">
      <c r="B94" s="528"/>
      <c r="C94" s="538" t="s">
        <v>514</v>
      </c>
      <c r="D94" s="629"/>
      <c r="E94" s="629"/>
      <c r="F94" s="629" t="s">
        <v>515</v>
      </c>
      <c r="G94" s="629"/>
      <c r="H94" s="629"/>
      <c r="I94" s="629" t="s">
        <v>515</v>
      </c>
      <c r="J94" s="686"/>
      <c r="K94" s="837"/>
      <c r="L94" s="691"/>
      <c r="M94" s="922"/>
      <c r="N94" s="922"/>
      <c r="O94" s="922"/>
      <c r="P94" s="922"/>
      <c r="Q94" s="793"/>
      <c r="R94" s="793"/>
      <c r="S94" s="753"/>
      <c r="T94" s="770" t="s">
        <v>347</v>
      </c>
      <c r="U94" s="719"/>
      <c r="V94" s="719">
        <v>1380</v>
      </c>
      <c r="W94" s="719">
        <v>1100</v>
      </c>
      <c r="X94" s="719"/>
      <c r="Y94" s="719">
        <v>1380</v>
      </c>
      <c r="Z94" s="719">
        <v>1100</v>
      </c>
      <c r="AA94" s="796"/>
      <c r="AB94" s="922">
        <v>550</v>
      </c>
      <c r="AC94" s="797"/>
      <c r="AD94" s="797"/>
    </row>
    <row r="95" spans="2:30" ht="30" hidden="1" outlineLevel="2">
      <c r="B95" s="528"/>
      <c r="C95" s="571" t="s">
        <v>347</v>
      </c>
      <c r="D95" s="479"/>
      <c r="E95" s="834">
        <f>CEILING(V96*$I$79,5)</f>
        <v>1520</v>
      </c>
      <c r="F95" s="834">
        <f>CEILING(W96*$I$79,5)</f>
        <v>1210</v>
      </c>
      <c r="G95" s="479"/>
      <c r="H95" s="834">
        <f>CEILING(Y96*$I$79,5)</f>
        <v>1520</v>
      </c>
      <c r="I95" s="834">
        <f>CEILING(Z96*$I$79,5)</f>
        <v>1210</v>
      </c>
      <c r="J95" s="836"/>
      <c r="K95" s="836">
        <f>CEILING(AA96*$I$79,10)</f>
        <v>0</v>
      </c>
      <c r="L95" s="563"/>
      <c r="M95" s="922">
        <v>975</v>
      </c>
      <c r="N95" s="922">
        <v>775</v>
      </c>
      <c r="O95" s="922">
        <v>975</v>
      </c>
      <c r="P95" s="922">
        <v>775</v>
      </c>
      <c r="Q95" s="922"/>
      <c r="R95" s="922"/>
      <c r="S95" s="753"/>
      <c r="T95" s="766" t="s">
        <v>514</v>
      </c>
      <c r="U95" s="793"/>
      <c r="V95" s="793"/>
      <c r="W95" s="793" t="s">
        <v>515</v>
      </c>
      <c r="X95" s="793"/>
      <c r="Y95" s="793"/>
      <c r="Z95" s="793" t="s">
        <v>515</v>
      </c>
      <c r="AA95" s="794"/>
      <c r="AB95" s="793"/>
      <c r="AC95" s="795"/>
      <c r="AD95" s="795"/>
    </row>
    <row r="96" spans="2:30" ht="21" hidden="1" outlineLevel="2">
      <c r="B96" s="528"/>
      <c r="C96" s="481" t="s">
        <v>136</v>
      </c>
      <c r="D96" s="629" t="s">
        <v>516</v>
      </c>
      <c r="E96" s="629" t="s">
        <v>492</v>
      </c>
      <c r="F96" s="629" t="s">
        <v>492</v>
      </c>
      <c r="G96" s="629" t="s">
        <v>516</v>
      </c>
      <c r="H96" s="629" t="s">
        <v>492</v>
      </c>
      <c r="I96" s="629" t="s">
        <v>492</v>
      </c>
      <c r="J96" s="686"/>
      <c r="K96" s="837"/>
      <c r="L96" s="691"/>
      <c r="M96" s="922"/>
      <c r="N96" s="922"/>
      <c r="O96" s="922"/>
      <c r="P96" s="922"/>
      <c r="Q96" s="793"/>
      <c r="R96" s="793"/>
      <c r="S96" s="753"/>
      <c r="T96" s="770" t="s">
        <v>347</v>
      </c>
      <c r="U96" s="719"/>
      <c r="V96" s="719">
        <v>1380</v>
      </c>
      <c r="W96" s="719">
        <v>1100</v>
      </c>
      <c r="X96" s="719"/>
      <c r="Y96" s="719">
        <v>1380</v>
      </c>
      <c r="Z96" s="719">
        <v>1100</v>
      </c>
      <c r="AA96" s="796"/>
      <c r="AB96" s="922">
        <v>550</v>
      </c>
      <c r="AC96" s="797"/>
      <c r="AD96" s="797"/>
    </row>
    <row r="97" spans="2:30" ht="21" hidden="1" outlineLevel="2">
      <c r="B97" s="528"/>
      <c r="C97" s="571" t="s">
        <v>347</v>
      </c>
      <c r="D97" s="877">
        <v>3200</v>
      </c>
      <c r="E97" s="834">
        <f>CEILING(V98*$I$79,5)</f>
        <v>1520</v>
      </c>
      <c r="F97" s="834">
        <f>CEILING(W98*$I$79,5)</f>
        <v>1210</v>
      </c>
      <c r="G97" s="479">
        <v>3350</v>
      </c>
      <c r="H97" s="834">
        <f>CEILING(Y98*$I$79,5)</f>
        <v>1520</v>
      </c>
      <c r="I97" s="834">
        <f>CEILING(Z98*$I$79,5)</f>
        <v>1210</v>
      </c>
      <c r="J97" s="891">
        <f>CEILING(AA98*$I$79,5)</f>
        <v>495</v>
      </c>
      <c r="K97" s="836">
        <f>CEILING(AB98*$I$79,5)</f>
        <v>605</v>
      </c>
      <c r="L97" s="563"/>
      <c r="M97" s="922">
        <v>975</v>
      </c>
      <c r="N97" s="922">
        <v>775</v>
      </c>
      <c r="O97" s="922">
        <v>975</v>
      </c>
      <c r="P97" s="922">
        <v>775</v>
      </c>
      <c r="Q97" s="922">
        <v>418</v>
      </c>
      <c r="R97" s="922">
        <v>240</v>
      </c>
      <c r="S97" s="753"/>
      <c r="T97" s="777" t="s">
        <v>136</v>
      </c>
      <c r="U97" s="793" t="s">
        <v>516</v>
      </c>
      <c r="V97" s="793" t="s">
        <v>492</v>
      </c>
      <c r="W97" s="793" t="s">
        <v>492</v>
      </c>
      <c r="X97" s="793" t="s">
        <v>516</v>
      </c>
      <c r="Y97" s="793" t="s">
        <v>492</v>
      </c>
      <c r="Z97" s="793" t="s">
        <v>492</v>
      </c>
      <c r="AA97" s="794"/>
      <c r="AB97" s="793"/>
      <c r="AC97" s="795"/>
      <c r="AD97" s="795"/>
    </row>
    <row r="98" spans="2:30" ht="21" hidden="1" outlineLevel="2">
      <c r="B98" s="528"/>
      <c r="C98" s="481" t="s">
        <v>41</v>
      </c>
      <c r="D98" s="629" t="s">
        <v>517</v>
      </c>
      <c r="E98" s="629" t="s">
        <v>518</v>
      </c>
      <c r="F98" s="629" t="s">
        <v>518</v>
      </c>
      <c r="G98" s="629" t="s">
        <v>517</v>
      </c>
      <c r="H98" s="629" t="s">
        <v>518</v>
      </c>
      <c r="I98" s="629" t="s">
        <v>518</v>
      </c>
      <c r="J98" s="686"/>
      <c r="K98" s="837"/>
      <c r="L98" s="691"/>
      <c r="M98" s="922"/>
      <c r="N98" s="922"/>
      <c r="O98" s="922"/>
      <c r="P98" s="922"/>
      <c r="Q98" s="793"/>
      <c r="R98" s="793"/>
      <c r="S98" s="753"/>
      <c r="T98" s="770" t="s">
        <v>347</v>
      </c>
      <c r="U98" s="719">
        <v>3200</v>
      </c>
      <c r="V98" s="719">
        <v>1380</v>
      </c>
      <c r="W98" s="719">
        <v>1100</v>
      </c>
      <c r="X98" s="719">
        <v>3350</v>
      </c>
      <c r="Y98" s="719">
        <v>1380</v>
      </c>
      <c r="Z98" s="719">
        <v>1100</v>
      </c>
      <c r="AA98" s="796">
        <v>450</v>
      </c>
      <c r="AB98" s="922">
        <v>550</v>
      </c>
      <c r="AC98" s="797"/>
      <c r="AD98" s="797"/>
    </row>
    <row r="99" spans="2:30" ht="21" hidden="1" outlineLevel="2">
      <c r="B99" s="528"/>
      <c r="C99" s="571" t="s">
        <v>347</v>
      </c>
      <c r="D99" s="877">
        <v>3200</v>
      </c>
      <c r="E99" s="834">
        <f>CEILING(V100*$I$79,5)</f>
        <v>1520</v>
      </c>
      <c r="F99" s="834">
        <f>CEILING(W100*$I$79,5)</f>
        <v>1210</v>
      </c>
      <c r="G99" s="479">
        <v>3350</v>
      </c>
      <c r="H99" s="834">
        <f>CEILING(Y100*$I$79,5)</f>
        <v>1520</v>
      </c>
      <c r="I99" s="834">
        <f>CEILING(Z100*$I$79,5)</f>
        <v>1210</v>
      </c>
      <c r="J99" s="891">
        <f>CEILING(AA100*$I$79,5)</f>
        <v>495</v>
      </c>
      <c r="K99" s="836">
        <f>CEILING(AB100*$I$79,5)</f>
        <v>605</v>
      </c>
      <c r="L99" s="563"/>
      <c r="M99" s="922">
        <v>975</v>
      </c>
      <c r="N99" s="922">
        <v>775</v>
      </c>
      <c r="O99" s="922">
        <v>975</v>
      </c>
      <c r="P99" s="922">
        <v>775</v>
      </c>
      <c r="Q99" s="922">
        <v>418</v>
      </c>
      <c r="R99" s="922">
        <v>240</v>
      </c>
      <c r="S99" s="753"/>
      <c r="T99" s="777" t="s">
        <v>41</v>
      </c>
      <c r="U99" s="793" t="s">
        <v>517</v>
      </c>
      <c r="V99" s="793" t="s">
        <v>518</v>
      </c>
      <c r="W99" s="793" t="s">
        <v>518</v>
      </c>
      <c r="X99" s="793" t="s">
        <v>517</v>
      </c>
      <c r="Y99" s="793" t="s">
        <v>518</v>
      </c>
      <c r="Z99" s="793" t="s">
        <v>518</v>
      </c>
      <c r="AA99" s="794"/>
      <c r="AB99" s="793"/>
      <c r="AC99" s="795"/>
      <c r="AD99" s="795"/>
    </row>
    <row r="100" spans="2:30" ht="21" hidden="1" outlineLevel="2">
      <c r="B100" s="528"/>
      <c r="C100" s="543" t="s">
        <v>30</v>
      </c>
      <c r="D100" s="629" t="s">
        <v>471</v>
      </c>
      <c r="E100" s="629" t="s">
        <v>495</v>
      </c>
      <c r="F100" s="629" t="s">
        <v>495</v>
      </c>
      <c r="G100" s="629" t="s">
        <v>471</v>
      </c>
      <c r="H100" s="629" t="s">
        <v>495</v>
      </c>
      <c r="I100" s="629" t="s">
        <v>495</v>
      </c>
      <c r="J100" s="686"/>
      <c r="K100" s="837"/>
      <c r="L100" s="691"/>
      <c r="M100" s="922"/>
      <c r="N100" s="922"/>
      <c r="O100" s="922"/>
      <c r="P100" s="922"/>
      <c r="Q100" s="793"/>
      <c r="R100" s="793"/>
      <c r="S100" s="753"/>
      <c r="T100" s="770" t="s">
        <v>347</v>
      </c>
      <c r="U100" s="719">
        <v>3200</v>
      </c>
      <c r="V100" s="719">
        <v>1380</v>
      </c>
      <c r="W100" s="719">
        <v>1100</v>
      </c>
      <c r="X100" s="719">
        <v>3350</v>
      </c>
      <c r="Y100" s="719">
        <v>1380</v>
      </c>
      <c r="Z100" s="719">
        <v>1100</v>
      </c>
      <c r="AA100" s="796">
        <v>450</v>
      </c>
      <c r="AB100" s="922">
        <v>550</v>
      </c>
      <c r="AC100" s="797"/>
      <c r="AD100" s="797"/>
    </row>
    <row r="101" spans="2:30" ht="21" hidden="1" outlineLevel="2">
      <c r="B101" s="528"/>
      <c r="C101" s="571" t="s">
        <v>347</v>
      </c>
      <c r="D101" s="479">
        <v>3200</v>
      </c>
      <c r="E101" s="834">
        <f>CEILING(V102*$I$79,5)</f>
        <v>1520</v>
      </c>
      <c r="F101" s="834">
        <f>CEILING(W102*$I$79,5)</f>
        <v>1210</v>
      </c>
      <c r="G101" s="479">
        <v>3350</v>
      </c>
      <c r="H101" s="834">
        <f>CEILING(Y102*$I$79,5)</f>
        <v>1520</v>
      </c>
      <c r="I101" s="834">
        <f>CEILING(Z102*$I$79,5)</f>
        <v>1210</v>
      </c>
      <c r="J101" s="891">
        <f>CEILING(AA102*$I$79,5)</f>
        <v>495</v>
      </c>
      <c r="K101" s="836">
        <f>CEILING(AB102*$I$79,5)</f>
        <v>605</v>
      </c>
      <c r="L101" s="563"/>
      <c r="M101" s="922">
        <v>975</v>
      </c>
      <c r="N101" s="922">
        <v>775</v>
      </c>
      <c r="O101" s="922">
        <v>975</v>
      </c>
      <c r="P101" s="922">
        <v>775</v>
      </c>
      <c r="Q101" s="922">
        <v>418</v>
      </c>
      <c r="R101" s="922">
        <v>240</v>
      </c>
      <c r="S101" s="753"/>
      <c r="T101" s="778" t="s">
        <v>30</v>
      </c>
      <c r="U101" s="793" t="s">
        <v>471</v>
      </c>
      <c r="V101" s="793" t="s">
        <v>495</v>
      </c>
      <c r="W101" s="793" t="s">
        <v>495</v>
      </c>
      <c r="X101" s="793" t="s">
        <v>471</v>
      </c>
      <c r="Y101" s="793" t="s">
        <v>495</v>
      </c>
      <c r="Z101" s="793" t="s">
        <v>495</v>
      </c>
      <c r="AA101" s="794"/>
      <c r="AB101" s="793"/>
      <c r="AC101" s="795"/>
      <c r="AD101" s="795"/>
    </row>
    <row r="102" spans="2:30" ht="21" hidden="1" outlineLevel="2">
      <c r="B102" s="528"/>
      <c r="C102" s="543" t="s">
        <v>497</v>
      </c>
      <c r="D102" s="629" t="s">
        <v>519</v>
      </c>
      <c r="E102" s="629" t="s">
        <v>498</v>
      </c>
      <c r="F102" s="629" t="s">
        <v>498</v>
      </c>
      <c r="G102" s="629" t="s">
        <v>519</v>
      </c>
      <c r="H102" s="629" t="s">
        <v>498</v>
      </c>
      <c r="I102" s="629"/>
      <c r="J102" s="686"/>
      <c r="K102" s="837"/>
      <c r="L102" s="691"/>
      <c r="M102" s="922"/>
      <c r="N102" s="922"/>
      <c r="O102" s="922"/>
      <c r="P102" s="922"/>
      <c r="Q102" s="793"/>
      <c r="R102" s="793"/>
      <c r="S102" s="753"/>
      <c r="T102" s="770" t="s">
        <v>347</v>
      </c>
      <c r="U102" s="719">
        <v>3200</v>
      </c>
      <c r="V102" s="719">
        <v>1380</v>
      </c>
      <c r="W102" s="719">
        <v>1100</v>
      </c>
      <c r="X102" s="719">
        <v>3350</v>
      </c>
      <c r="Y102" s="719">
        <v>1380</v>
      </c>
      <c r="Z102" s="719">
        <v>1100</v>
      </c>
      <c r="AA102" s="796">
        <v>450</v>
      </c>
      <c r="AB102" s="922">
        <v>550</v>
      </c>
      <c r="AC102" s="797"/>
      <c r="AD102" s="797"/>
    </row>
    <row r="103" spans="2:30" ht="21" hidden="1" outlineLevel="2">
      <c r="B103" s="528"/>
      <c r="C103" s="571" t="s">
        <v>347</v>
      </c>
      <c r="D103" s="877">
        <v>3200</v>
      </c>
      <c r="E103" s="834">
        <f>CEILING(V104*$I$79,5)</f>
        <v>1520</v>
      </c>
      <c r="F103" s="834">
        <f>CEILING(W104*$I$79,5)</f>
        <v>1210</v>
      </c>
      <c r="G103" s="479">
        <v>3350</v>
      </c>
      <c r="H103" s="834">
        <f>CEILING(Y104*$I$79,5)</f>
        <v>1520</v>
      </c>
      <c r="I103" s="834">
        <f>CEILING(Z104*$I$79,5)</f>
        <v>1210</v>
      </c>
      <c r="J103" s="891">
        <f>CEILING(AA104*$I$79,5)</f>
        <v>495</v>
      </c>
      <c r="K103" s="836">
        <f>CEILING(AB104*$I$79,5)</f>
        <v>605</v>
      </c>
      <c r="L103" s="979"/>
      <c r="M103" s="922">
        <v>975</v>
      </c>
      <c r="N103" s="922">
        <v>775</v>
      </c>
      <c r="O103" s="922">
        <v>975</v>
      </c>
      <c r="P103" s="922">
        <v>775</v>
      </c>
      <c r="Q103" s="922">
        <v>418</v>
      </c>
      <c r="R103" s="922">
        <v>240</v>
      </c>
      <c r="S103" s="753"/>
      <c r="T103" s="778" t="s">
        <v>497</v>
      </c>
      <c r="U103" s="793" t="s">
        <v>519</v>
      </c>
      <c r="V103" s="793" t="s">
        <v>498</v>
      </c>
      <c r="W103" s="793" t="s">
        <v>498</v>
      </c>
      <c r="X103" s="793" t="s">
        <v>519</v>
      </c>
      <c r="Y103" s="793" t="s">
        <v>498</v>
      </c>
      <c r="Z103" s="793"/>
      <c r="AA103" s="794"/>
      <c r="AB103" s="793"/>
      <c r="AC103" s="795"/>
      <c r="AD103" s="795"/>
    </row>
    <row r="104" spans="2:30" ht="21" hidden="1" outlineLevel="2">
      <c r="D104" s="878"/>
      <c r="E104" s="251"/>
      <c r="L104" s="161"/>
      <c r="M104" s="161"/>
      <c r="N104" s="161"/>
      <c r="O104" s="161"/>
      <c r="P104" s="161"/>
      <c r="Q104" s="161"/>
      <c r="R104" s="161"/>
      <c r="S104" s="753"/>
      <c r="T104" s="770" t="s">
        <v>347</v>
      </c>
      <c r="U104" s="719">
        <v>3200</v>
      </c>
      <c r="V104" s="719">
        <v>1380</v>
      </c>
      <c r="W104" s="719">
        <v>1100</v>
      </c>
      <c r="X104" s="719">
        <v>3350</v>
      </c>
      <c r="Y104" s="719">
        <v>1380</v>
      </c>
      <c r="Z104" s="719">
        <v>1100</v>
      </c>
      <c r="AA104" s="796">
        <v>450</v>
      </c>
      <c r="AB104" s="922">
        <v>550</v>
      </c>
      <c r="AC104" s="797"/>
      <c r="AD104" s="797"/>
    </row>
    <row r="105" spans="2:30" hidden="1" outlineLevel="2"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161"/>
      <c r="M105" s="919">
        <f>E103-M103</f>
        <v>545</v>
      </c>
      <c r="N105" s="919">
        <f>F103-N103</f>
        <v>435</v>
      </c>
      <c r="O105" s="919">
        <f>H103-O103</f>
        <v>545</v>
      </c>
      <c r="P105" s="919">
        <f>I103-P103</f>
        <v>435</v>
      </c>
      <c r="Q105" s="919">
        <f>J103-Q103</f>
        <v>77</v>
      </c>
      <c r="R105" s="919">
        <f>K103-R103</f>
        <v>365</v>
      </c>
      <c r="S105" s="707"/>
      <c r="T105" s="707"/>
      <c r="U105" s="707"/>
      <c r="V105" s="707"/>
      <c r="W105" s="707"/>
      <c r="X105" s="707"/>
      <c r="Y105" s="707"/>
      <c r="Z105" s="707"/>
      <c r="AA105" s="707"/>
      <c r="AB105" s="784"/>
      <c r="AC105" s="784"/>
      <c r="AD105" s="784"/>
    </row>
    <row r="106" spans="2:30" ht="15.75" hidden="1" outlineLevel="2">
      <c r="B106" s="85"/>
      <c r="C106" s="589" t="s">
        <v>253</v>
      </c>
      <c r="D106" s="574">
        <v>0</v>
      </c>
      <c r="E106" s="574">
        <v>0</v>
      </c>
      <c r="F106" s="574">
        <v>0</v>
      </c>
      <c r="G106" s="574">
        <v>0</v>
      </c>
      <c r="H106" s="574">
        <v>0</v>
      </c>
      <c r="I106" s="574">
        <v>0</v>
      </c>
      <c r="J106" s="574"/>
      <c r="K106" s="574"/>
      <c r="S106" s="798"/>
      <c r="T106" s="798"/>
      <c r="U106" s="798"/>
      <c r="V106" s="798"/>
      <c r="W106" s="798"/>
      <c r="X106" s="798"/>
      <c r="Y106" s="798"/>
      <c r="Z106" s="798"/>
      <c r="AA106" s="798"/>
      <c r="AB106" s="784"/>
      <c r="AC106" s="784"/>
      <c r="AD106" s="784"/>
    </row>
    <row r="107" spans="2:30" ht="25.5" hidden="1" outlineLevel="2">
      <c r="B107" s="85"/>
      <c r="C107" s="589" t="s">
        <v>249</v>
      </c>
      <c r="D107" s="574">
        <v>2250</v>
      </c>
      <c r="E107" s="574">
        <v>1050</v>
      </c>
      <c r="F107" s="574">
        <v>850</v>
      </c>
      <c r="G107" s="574">
        <v>2350</v>
      </c>
      <c r="H107" s="574">
        <v>1050</v>
      </c>
      <c r="I107" s="574">
        <v>850</v>
      </c>
      <c r="J107" s="574"/>
      <c r="K107" s="574"/>
      <c r="S107" s="799"/>
      <c r="T107" s="800" t="s">
        <v>253</v>
      </c>
      <c r="U107" s="801">
        <v>0</v>
      </c>
      <c r="V107" s="801">
        <v>0</v>
      </c>
      <c r="W107" s="801">
        <v>0</v>
      </c>
      <c r="X107" s="801">
        <v>0</v>
      </c>
      <c r="Y107" s="801">
        <v>0</v>
      </c>
      <c r="Z107" s="801">
        <v>0</v>
      </c>
      <c r="AA107" s="801"/>
      <c r="AB107" s="707"/>
      <c r="AC107" s="707"/>
      <c r="AD107" s="707"/>
    </row>
    <row r="108" spans="2:30" ht="25.5" hidden="1" outlineLevel="2">
      <c r="B108" s="85"/>
      <c r="C108" s="589" t="s">
        <v>250</v>
      </c>
      <c r="D108" s="574"/>
      <c r="E108" s="574">
        <v>1050</v>
      </c>
      <c r="F108" s="574">
        <v>850</v>
      </c>
      <c r="G108" s="574"/>
      <c r="H108" s="574">
        <v>1050</v>
      </c>
      <c r="I108" s="574">
        <v>850</v>
      </c>
      <c r="J108" s="574"/>
      <c r="K108" s="574"/>
      <c r="S108" s="799"/>
      <c r="T108" s="800" t="s">
        <v>249</v>
      </c>
      <c r="U108" s="801">
        <v>2250</v>
      </c>
      <c r="V108" s="801">
        <v>1050</v>
      </c>
      <c r="W108" s="801">
        <v>850</v>
      </c>
      <c r="X108" s="801">
        <v>2350</v>
      </c>
      <c r="Y108" s="801">
        <v>1050</v>
      </c>
      <c r="Z108" s="801">
        <v>850</v>
      </c>
      <c r="AA108" s="801"/>
      <c r="AB108" s="707"/>
      <c r="AC108" s="707"/>
      <c r="AD108" s="707"/>
    </row>
    <row r="109" spans="2:30" ht="25.5" hidden="1" outlineLevel="2">
      <c r="B109" s="85"/>
      <c r="C109" s="589" t="s">
        <v>520</v>
      </c>
      <c r="D109" s="574"/>
      <c r="E109" s="574">
        <v>1050</v>
      </c>
      <c r="F109" s="574">
        <v>850</v>
      </c>
      <c r="G109" s="574"/>
      <c r="H109" s="574">
        <v>1050</v>
      </c>
      <c r="I109" s="574">
        <v>850</v>
      </c>
      <c r="J109" s="574"/>
      <c r="K109" s="574"/>
      <c r="S109" s="799"/>
      <c r="T109" s="800" t="s">
        <v>250</v>
      </c>
      <c r="U109" s="801"/>
      <c r="V109" s="801">
        <v>1050</v>
      </c>
      <c r="W109" s="801">
        <v>850</v>
      </c>
      <c r="X109" s="801"/>
      <c r="Y109" s="801">
        <v>1050</v>
      </c>
      <c r="Z109" s="801">
        <v>850</v>
      </c>
      <c r="AA109" s="801"/>
      <c r="AB109" s="707"/>
      <c r="AC109" s="707"/>
      <c r="AD109" s="707"/>
    </row>
    <row r="110" spans="2:30" ht="25.5" hidden="1" outlineLevel="2">
      <c r="B110" s="85"/>
      <c r="C110" s="589" t="s">
        <v>452</v>
      </c>
      <c r="D110" s="574">
        <v>2550</v>
      </c>
      <c r="E110" s="574">
        <v>1050</v>
      </c>
      <c r="F110" s="574">
        <v>850</v>
      </c>
      <c r="G110" s="574">
        <v>2700</v>
      </c>
      <c r="H110" s="574">
        <v>1050</v>
      </c>
      <c r="I110" s="574">
        <v>850</v>
      </c>
      <c r="J110" s="574"/>
      <c r="K110" s="574"/>
      <c r="S110" s="799"/>
      <c r="T110" s="800" t="s">
        <v>520</v>
      </c>
      <c r="U110" s="801"/>
      <c r="V110" s="801">
        <v>1050</v>
      </c>
      <c r="W110" s="801">
        <v>850</v>
      </c>
      <c r="X110" s="801"/>
      <c r="Y110" s="801">
        <v>1050</v>
      </c>
      <c r="Z110" s="801">
        <v>850</v>
      </c>
      <c r="AA110" s="801"/>
      <c r="AB110" s="707"/>
      <c r="AC110" s="707"/>
      <c r="AD110" s="707"/>
    </row>
    <row r="111" spans="2:30" ht="15.75" hidden="1" outlineLevel="2">
      <c r="B111" s="85"/>
      <c r="C111" s="589" t="s">
        <v>451</v>
      </c>
      <c r="D111" s="574">
        <v>2300</v>
      </c>
      <c r="E111" s="574">
        <v>1050</v>
      </c>
      <c r="F111" s="574">
        <v>850</v>
      </c>
      <c r="G111" s="574">
        <v>2550</v>
      </c>
      <c r="H111" s="574">
        <v>1050</v>
      </c>
      <c r="I111" s="574">
        <v>850</v>
      </c>
      <c r="J111" s="574"/>
      <c r="K111" s="574"/>
      <c r="S111" s="799"/>
      <c r="T111" s="800" t="s">
        <v>452</v>
      </c>
      <c r="U111" s="801">
        <v>2550</v>
      </c>
      <c r="V111" s="801">
        <v>1050</v>
      </c>
      <c r="W111" s="801">
        <v>850</v>
      </c>
      <c r="X111" s="801">
        <v>2700</v>
      </c>
      <c r="Y111" s="801">
        <v>1050</v>
      </c>
      <c r="Z111" s="801">
        <v>850</v>
      </c>
      <c r="AA111" s="801"/>
      <c r="AB111" s="707"/>
      <c r="AC111" s="707"/>
      <c r="AD111" s="707"/>
    </row>
    <row r="112" spans="2:30" ht="15.75" hidden="1" outlineLevel="2">
      <c r="B112" s="85"/>
      <c r="C112" s="589" t="s">
        <v>248</v>
      </c>
      <c r="D112" s="574">
        <v>2000</v>
      </c>
      <c r="E112" s="574">
        <v>1050</v>
      </c>
      <c r="F112" s="574">
        <v>850</v>
      </c>
      <c r="G112" s="574">
        <v>2100</v>
      </c>
      <c r="H112" s="574">
        <v>1050</v>
      </c>
      <c r="I112" s="574">
        <v>850</v>
      </c>
      <c r="J112" s="574"/>
      <c r="K112" s="574"/>
      <c r="S112" s="799"/>
      <c r="T112" s="800" t="s">
        <v>451</v>
      </c>
      <c r="U112" s="801">
        <v>2300</v>
      </c>
      <c r="V112" s="801">
        <v>1050</v>
      </c>
      <c r="W112" s="801">
        <v>850</v>
      </c>
      <c r="X112" s="801">
        <v>2550</v>
      </c>
      <c r="Y112" s="801">
        <v>1050</v>
      </c>
      <c r="Z112" s="801">
        <v>850</v>
      </c>
      <c r="AA112" s="801"/>
      <c r="AB112" s="707"/>
      <c r="AC112" s="707"/>
      <c r="AD112" s="707"/>
    </row>
    <row r="113" spans="1:30" ht="25.5" hidden="1" outlineLevel="2">
      <c r="B113" s="85"/>
      <c r="C113" s="589" t="s">
        <v>247</v>
      </c>
      <c r="D113" s="574">
        <v>2750</v>
      </c>
      <c r="E113" s="574">
        <v>1050</v>
      </c>
      <c r="F113" s="574">
        <v>850</v>
      </c>
      <c r="G113" s="574">
        <v>2850</v>
      </c>
      <c r="H113" s="574">
        <v>1050</v>
      </c>
      <c r="I113" s="574">
        <v>850</v>
      </c>
      <c r="J113" s="574"/>
      <c r="K113" s="574"/>
      <c r="S113" s="799"/>
      <c r="T113" s="800" t="s">
        <v>248</v>
      </c>
      <c r="U113" s="801">
        <v>2000</v>
      </c>
      <c r="V113" s="801">
        <v>1050</v>
      </c>
      <c r="W113" s="801">
        <v>850</v>
      </c>
      <c r="X113" s="801">
        <v>2100</v>
      </c>
      <c r="Y113" s="801">
        <v>1050</v>
      </c>
      <c r="Z113" s="801">
        <v>850</v>
      </c>
      <c r="AA113" s="801"/>
      <c r="AB113" s="707"/>
      <c r="AC113" s="707"/>
      <c r="AD113" s="707"/>
    </row>
    <row r="114" spans="1:30" ht="25.5" hidden="1" outlineLevel="1">
      <c r="B114" s="637" t="s">
        <v>530</v>
      </c>
      <c r="S114" s="799"/>
      <c r="T114" s="800" t="s">
        <v>247</v>
      </c>
      <c r="U114" s="801">
        <v>2750</v>
      </c>
      <c r="V114" s="801">
        <v>1050</v>
      </c>
      <c r="W114" s="801">
        <v>850</v>
      </c>
      <c r="X114" s="801">
        <v>2850</v>
      </c>
      <c r="Y114" s="801">
        <v>1050</v>
      </c>
      <c r="Z114" s="801">
        <v>850</v>
      </c>
      <c r="AA114" s="801"/>
      <c r="AB114" s="707"/>
      <c r="AC114" s="707"/>
      <c r="AD114" s="707"/>
    </row>
    <row r="115" spans="1:30" ht="18.75" hidden="1" outlineLevel="2">
      <c r="B115" s="969" t="s">
        <v>657</v>
      </c>
      <c r="I115" s="707"/>
      <c r="J115" s="707"/>
      <c r="K115" s="831" t="s">
        <v>573</v>
      </c>
      <c r="L115" s="831">
        <v>1.1000000000000001</v>
      </c>
      <c r="O115" s="251" t="s">
        <v>586</v>
      </c>
    </row>
    <row r="116" spans="1:30" hidden="1" outlineLevel="2">
      <c r="B116" s="1323" t="s">
        <v>102</v>
      </c>
      <c r="C116" s="1324"/>
      <c r="D116" s="1324"/>
      <c r="E116" s="1325"/>
      <c r="F116" s="1119" t="s">
        <v>130</v>
      </c>
      <c r="G116" s="1119"/>
      <c r="H116" s="155"/>
      <c r="I116" s="1424" t="s">
        <v>131</v>
      </c>
      <c r="J116" s="1417"/>
      <c r="K116" s="1425"/>
      <c r="L116" s="1425"/>
      <c r="M116" s="1425"/>
      <c r="N116" s="1426"/>
      <c r="O116" s="1151" t="s">
        <v>107</v>
      </c>
      <c r="P116" s="1152"/>
      <c r="Q116" s="1152"/>
      <c r="R116" s="1152"/>
      <c r="S116" s="1152"/>
      <c r="T116" s="1152"/>
      <c r="U116" s="1153"/>
    </row>
    <row r="117" spans="1:30" hidden="1" outlineLevel="2">
      <c r="B117" s="1103" t="s">
        <v>103</v>
      </c>
      <c r="C117" s="1103" t="s">
        <v>104</v>
      </c>
      <c r="D117" s="1103" t="s">
        <v>105</v>
      </c>
      <c r="E117" s="1103" t="s">
        <v>106</v>
      </c>
      <c r="F117" s="1103" t="s">
        <v>100</v>
      </c>
      <c r="G117" s="1103"/>
      <c r="H117" s="155"/>
      <c r="I117" s="1122">
        <v>600</v>
      </c>
      <c r="J117" s="875"/>
      <c r="K117" s="1122">
        <v>700</v>
      </c>
      <c r="L117" s="1122">
        <v>800</v>
      </c>
      <c r="M117" s="1122">
        <v>900</v>
      </c>
      <c r="N117" s="1122">
        <v>1000</v>
      </c>
      <c r="O117" s="1427" t="s">
        <v>77</v>
      </c>
      <c r="P117" s="1427" t="s">
        <v>78</v>
      </c>
      <c r="Q117" s="1429" t="s">
        <v>231</v>
      </c>
      <c r="R117" s="1408"/>
      <c r="S117" s="1430"/>
      <c r="T117" s="1427" t="s">
        <v>373</v>
      </c>
      <c r="U117" s="1427" t="s">
        <v>125</v>
      </c>
    </row>
    <row r="118" spans="1:30" hidden="1" outlineLevel="2">
      <c r="B118" s="1103"/>
      <c r="C118" s="1103"/>
      <c r="D118" s="1103"/>
      <c r="E118" s="1103"/>
      <c r="F118" s="298"/>
      <c r="G118" s="298"/>
      <c r="H118" s="155"/>
      <c r="I118" s="1122"/>
      <c r="J118" s="875"/>
      <c r="K118" s="1122"/>
      <c r="L118" s="1122"/>
      <c r="M118" s="1122"/>
      <c r="N118" s="1122"/>
      <c r="O118" s="1427"/>
      <c r="P118" s="1427"/>
      <c r="Q118" s="1410"/>
      <c r="R118" s="1411"/>
      <c r="S118" s="1412"/>
      <c r="T118" s="1427"/>
      <c r="U118" s="1427"/>
      <c r="V118" s="1419" t="s">
        <v>698</v>
      </c>
    </row>
    <row r="119" spans="1:30" hidden="1" outlineLevel="2">
      <c r="B119" s="1103"/>
      <c r="C119" s="1103"/>
      <c r="D119" s="1103"/>
      <c r="E119" s="1103"/>
      <c r="F119" s="1328" t="s">
        <v>44</v>
      </c>
      <c r="G119" s="1122" t="s">
        <v>101</v>
      </c>
      <c r="H119" s="155"/>
      <c r="I119" s="1122"/>
      <c r="J119" s="875"/>
      <c r="K119" s="1122"/>
      <c r="L119" s="1122"/>
      <c r="M119" s="1122"/>
      <c r="N119" s="1122"/>
      <c r="O119" s="1427"/>
      <c r="P119" s="1427"/>
      <c r="Q119" s="1410"/>
      <c r="R119" s="1411"/>
      <c r="S119" s="1412"/>
      <c r="T119" s="1427"/>
      <c r="U119" s="1427"/>
      <c r="V119" s="1420"/>
    </row>
    <row r="120" spans="1:30" hidden="1" outlineLevel="2">
      <c r="B120" s="1327"/>
      <c r="C120" s="1327"/>
      <c r="D120" s="1327"/>
      <c r="E120" s="1327"/>
      <c r="F120" s="1329"/>
      <c r="G120" s="1326"/>
      <c r="H120" s="155"/>
      <c r="I120" s="1326"/>
      <c r="J120" s="875"/>
      <c r="K120" s="1326"/>
      <c r="L120" s="1326"/>
      <c r="M120" s="1326"/>
      <c r="N120" s="1326"/>
      <c r="O120" s="1428"/>
      <c r="P120" s="1428"/>
      <c r="Q120" s="403"/>
      <c r="R120" s="404"/>
      <c r="S120" s="405"/>
      <c r="T120" s="1428"/>
      <c r="U120" s="1428"/>
      <c r="V120" s="1420"/>
    </row>
    <row r="121" spans="1:30" ht="38.25" hidden="1" outlineLevel="2">
      <c r="B121" s="1103"/>
      <c r="C121" s="1103"/>
      <c r="D121" s="1103"/>
      <c r="E121" s="1103"/>
      <c r="F121" s="1328"/>
      <c r="G121" s="1122"/>
      <c r="H121" s="155"/>
      <c r="I121" s="1122"/>
      <c r="J121" s="875"/>
      <c r="K121" s="1122"/>
      <c r="L121" s="1122"/>
      <c r="M121" s="1122"/>
      <c r="N121" s="1122"/>
      <c r="O121" s="1427"/>
      <c r="P121" s="1427"/>
      <c r="Q121" s="116" t="s">
        <v>233</v>
      </c>
      <c r="R121" s="116" t="s">
        <v>234</v>
      </c>
      <c r="S121" s="116" t="s">
        <v>235</v>
      </c>
      <c r="T121" s="1427"/>
      <c r="U121" s="1427"/>
      <c r="V121" s="1420"/>
    </row>
    <row r="122" spans="1:30" ht="15.75" hidden="1" outlineLevel="2">
      <c r="A122" s="251" t="s">
        <v>576</v>
      </c>
      <c r="B122" s="636">
        <f t="shared" ref="B122:G122" si="4">CEILING(AC18*$B$9*$B$6*$B$7, 50)</f>
        <v>0</v>
      </c>
      <c r="C122" s="199">
        <f t="shared" si="4"/>
        <v>0</v>
      </c>
      <c r="D122" s="199">
        <f t="shared" si="4"/>
        <v>0</v>
      </c>
      <c r="E122" s="199">
        <f t="shared" si="4"/>
        <v>0</v>
      </c>
      <c r="F122" s="199">
        <f t="shared" si="4"/>
        <v>0</v>
      </c>
      <c r="G122" s="199">
        <f t="shared" si="4"/>
        <v>0</v>
      </c>
      <c r="H122" s="155"/>
      <c r="I122" s="199">
        <f>CEILING(AJ18*$B$9*$B$6*$B$7, 50)</f>
        <v>0</v>
      </c>
      <c r="J122" s="888"/>
      <c r="K122" s="199">
        <f t="shared" ref="K122:N122" si="5">CEILING(AK18*$B$9*$B$6*$B$7, 50)</f>
        <v>0</v>
      </c>
      <c r="L122" s="199">
        <f t="shared" si="5"/>
        <v>0</v>
      </c>
      <c r="M122" s="199">
        <f t="shared" si="5"/>
        <v>0</v>
      </c>
      <c r="N122" s="199">
        <f t="shared" si="5"/>
        <v>0</v>
      </c>
      <c r="O122" s="155">
        <v>8950</v>
      </c>
      <c r="P122" s="155">
        <v>1450</v>
      </c>
      <c r="Q122" s="155">
        <v>2450</v>
      </c>
      <c r="R122" s="155">
        <v>4450</v>
      </c>
      <c r="S122" s="155">
        <v>8950</v>
      </c>
      <c r="T122" s="868">
        <v>3000</v>
      </c>
      <c r="U122" s="240">
        <f>CEILING(AV18*$B$9*$B$6*$B$7, 50)</f>
        <v>1600</v>
      </c>
      <c r="V122" s="18">
        <v>2200</v>
      </c>
    </row>
    <row r="123" spans="1:30" ht="15.75" hidden="1" outlineLevel="2">
      <c r="B123" s="866">
        <v>850</v>
      </c>
      <c r="C123" s="838">
        <v>1210</v>
      </c>
      <c r="D123" s="838">
        <v>1210</v>
      </c>
      <c r="E123" s="880">
        <v>2150</v>
      </c>
      <c r="F123" s="240">
        <v>21950</v>
      </c>
      <c r="G123" s="240">
        <v>36950</v>
      </c>
      <c r="H123" s="155"/>
      <c r="I123" s="838">
        <v>3460</v>
      </c>
      <c r="J123" s="889"/>
      <c r="K123" s="838">
        <v>3510</v>
      </c>
      <c r="L123" s="838">
        <v>3580</v>
      </c>
      <c r="M123" s="838">
        <v>3700</v>
      </c>
      <c r="N123" s="838">
        <v>3760</v>
      </c>
      <c r="O123" s="155"/>
      <c r="P123" s="155"/>
      <c r="Q123" s="155"/>
      <c r="R123" s="155"/>
      <c r="S123" s="155"/>
      <c r="T123" s="13">
        <f>T122/T138-1</f>
        <v>0.14942528735632177</v>
      </c>
      <c r="U123" s="155"/>
    </row>
    <row r="124" spans="1:30" hidden="1" outlineLevel="2">
      <c r="B124" s="251" t="s">
        <v>576</v>
      </c>
      <c r="C124" s="251" t="s">
        <v>576</v>
      </c>
      <c r="D124" s="251" t="s">
        <v>576</v>
      </c>
      <c r="E124" s="879">
        <v>45085</v>
      </c>
      <c r="F124" s="247" t="s">
        <v>219</v>
      </c>
      <c r="G124" s="245">
        <f>CEILING(AH20*$B$9*$B$6*$B$7, 50)</f>
        <v>23950</v>
      </c>
      <c r="H124" s="155"/>
      <c r="I124" s="13">
        <f>I123/I139-1</f>
        <v>0</v>
      </c>
      <c r="J124" s="13"/>
      <c r="K124" s="13">
        <f>K123/K139-1</f>
        <v>0</v>
      </c>
      <c r="L124" s="13">
        <f>L123/L139-1</f>
        <v>0</v>
      </c>
      <c r="M124" s="13">
        <f>M123/M139-1</f>
        <v>0</v>
      </c>
      <c r="N124" s="13">
        <f>N123/N139-1</f>
        <v>0</v>
      </c>
      <c r="O124" s="155"/>
      <c r="P124" s="155"/>
      <c r="Q124" s="155"/>
      <c r="R124" s="155"/>
      <c r="S124" s="155"/>
      <c r="T124" s="251" t="s">
        <v>576</v>
      </c>
      <c r="U124" s="155"/>
    </row>
    <row r="125" spans="1:30" hidden="1" outlineLevel="2">
      <c r="B125" s="155"/>
      <c r="C125" s="155"/>
      <c r="D125" s="155"/>
      <c r="E125" s="155"/>
      <c r="F125" s="247" t="s">
        <v>223</v>
      </c>
      <c r="G125" s="245">
        <f>CEILING(AH21*$B$9*$B$6*$B$7, 50)</f>
        <v>5150</v>
      </c>
      <c r="H125" s="155"/>
      <c r="I125" s="251" t="s">
        <v>576</v>
      </c>
      <c r="J125" s="251"/>
      <c r="K125" s="251" t="s">
        <v>576</v>
      </c>
      <c r="L125" s="251" t="s">
        <v>576</v>
      </c>
      <c r="M125" s="251" t="s">
        <v>576</v>
      </c>
      <c r="N125" s="251" t="s">
        <v>576</v>
      </c>
      <c r="O125" s="645"/>
      <c r="P125" s="645"/>
      <c r="Q125" s="8"/>
      <c r="R125" s="155"/>
      <c r="S125" s="155"/>
      <c r="T125" s="155"/>
      <c r="U125" s="155"/>
    </row>
    <row r="126" spans="1:30" hidden="1" outlineLevel="2">
      <c r="B126" s="803">
        <v>475</v>
      </c>
      <c r="C126" s="803">
        <v>790</v>
      </c>
      <c r="D126" s="803">
        <v>790</v>
      </c>
      <c r="E126" s="155"/>
      <c r="F126" s="429"/>
      <c r="G126" s="430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</row>
    <row r="127" spans="1:30" hidden="1" outlineLevel="2">
      <c r="B127" s="244">
        <f>B123-B126</f>
        <v>375</v>
      </c>
      <c r="C127" s="244">
        <f>C123-C126</f>
        <v>420</v>
      </c>
      <c r="D127" s="155"/>
      <c r="E127" s="155"/>
      <c r="F127" s="247" t="s">
        <v>222</v>
      </c>
      <c r="G127" s="245">
        <f>CEILING(AH22*$B$9*$B$6*$B$7, 50)</f>
        <v>7700</v>
      </c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</row>
    <row r="128" spans="1:30" hidden="1" outlineLevel="2">
      <c r="B128" s="155"/>
      <c r="C128" s="155"/>
      <c r="D128" s="155"/>
      <c r="E128" s="155"/>
      <c r="F128" s="427"/>
      <c r="G128" s="428"/>
      <c r="H128" s="155"/>
      <c r="I128" s="244"/>
      <c r="J128" s="244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</row>
    <row r="129" spans="2:24" hidden="1" outlineLevel="2"/>
    <row r="130" spans="2:24" hidden="1" outlineLevel="1"/>
    <row r="131" spans="2:24" collapsed="1"/>
    <row r="132" spans="2:24" hidden="1" outlineLevel="1">
      <c r="B132" s="1312" t="s">
        <v>102</v>
      </c>
      <c r="C132" s="1313"/>
      <c r="D132" s="1313"/>
      <c r="E132" s="1314"/>
      <c r="F132" s="1315" t="s">
        <v>130</v>
      </c>
      <c r="G132" s="1315"/>
      <c r="H132" s="803"/>
      <c r="I132" s="1316" t="s">
        <v>131</v>
      </c>
      <c r="J132" s="1317"/>
      <c r="K132" s="1318"/>
      <c r="L132" s="1318"/>
      <c r="M132" s="1318"/>
      <c r="N132" s="1319"/>
      <c r="O132" s="1320" t="s">
        <v>107</v>
      </c>
      <c r="P132" s="1321"/>
      <c r="Q132" s="1321"/>
      <c r="R132" s="1321"/>
      <c r="S132" s="1321"/>
      <c r="T132" s="1321"/>
      <c r="U132" s="1322"/>
    </row>
    <row r="133" spans="2:24" hidden="1" outlineLevel="1">
      <c r="B133" s="1306" t="s">
        <v>103</v>
      </c>
      <c r="C133" s="1306" t="s">
        <v>104</v>
      </c>
      <c r="D133" s="1306" t="s">
        <v>105</v>
      </c>
      <c r="E133" s="1306" t="s">
        <v>106</v>
      </c>
      <c r="F133" s="1306" t="s">
        <v>100</v>
      </c>
      <c r="G133" s="1306"/>
      <c r="H133" s="803"/>
      <c r="I133" s="1304">
        <v>600</v>
      </c>
      <c r="J133" s="874"/>
      <c r="K133" s="1304">
        <v>700</v>
      </c>
      <c r="L133" s="1304">
        <v>800</v>
      </c>
      <c r="M133" s="1304">
        <v>900</v>
      </c>
      <c r="N133" s="1304">
        <v>1000</v>
      </c>
      <c r="O133" s="1296" t="s">
        <v>77</v>
      </c>
      <c r="P133" s="1296" t="s">
        <v>78</v>
      </c>
      <c r="Q133" s="1298" t="s">
        <v>231</v>
      </c>
      <c r="R133" s="1299"/>
      <c r="S133" s="1300"/>
      <c r="T133" s="1296" t="s">
        <v>373</v>
      </c>
      <c r="U133" s="1296" t="s">
        <v>125</v>
      </c>
    </row>
    <row r="134" spans="2:24" hidden="1" outlineLevel="1">
      <c r="B134" s="1306"/>
      <c r="C134" s="1306"/>
      <c r="D134" s="1306"/>
      <c r="E134" s="1306"/>
      <c r="F134" s="810"/>
      <c r="G134" s="810"/>
      <c r="H134" s="803"/>
      <c r="I134" s="1304"/>
      <c r="J134" s="874"/>
      <c r="K134" s="1304"/>
      <c r="L134" s="1304"/>
      <c r="M134" s="1304"/>
      <c r="N134" s="1304"/>
      <c r="O134" s="1296"/>
      <c r="P134" s="1296"/>
      <c r="Q134" s="1301"/>
      <c r="R134" s="1302"/>
      <c r="S134" s="1303"/>
      <c r="T134" s="1296"/>
      <c r="U134" s="1296"/>
    </row>
    <row r="135" spans="2:24" hidden="1" outlineLevel="1">
      <c r="B135" s="1306"/>
      <c r="C135" s="1306"/>
      <c r="D135" s="1306"/>
      <c r="E135" s="1306"/>
      <c r="F135" s="1308" t="s">
        <v>44</v>
      </c>
      <c r="G135" s="1304" t="s">
        <v>101</v>
      </c>
      <c r="H135" s="803"/>
      <c r="I135" s="1304"/>
      <c r="J135" s="874"/>
      <c r="K135" s="1304"/>
      <c r="L135" s="1304"/>
      <c r="M135" s="1304"/>
      <c r="N135" s="1304"/>
      <c r="O135" s="1296"/>
      <c r="P135" s="1296"/>
      <c r="Q135" s="1301"/>
      <c r="R135" s="1302"/>
      <c r="S135" s="1303"/>
      <c r="T135" s="1296"/>
      <c r="U135" s="1296"/>
      <c r="W135" s="18">
        <v>4200</v>
      </c>
      <c r="X135" s="251" t="s">
        <v>678</v>
      </c>
    </row>
    <row r="136" spans="2:24" hidden="1" outlineLevel="1">
      <c r="B136" s="1307"/>
      <c r="C136" s="1307"/>
      <c r="D136" s="1307"/>
      <c r="E136" s="1307"/>
      <c r="F136" s="1309"/>
      <c r="G136" s="1305"/>
      <c r="H136" s="803"/>
      <c r="I136" s="1305"/>
      <c r="J136" s="874"/>
      <c r="K136" s="1305"/>
      <c r="L136" s="1305"/>
      <c r="M136" s="1305"/>
      <c r="N136" s="1305"/>
      <c r="O136" s="1297"/>
      <c r="P136" s="1297"/>
      <c r="Q136" s="840"/>
      <c r="R136" s="841"/>
      <c r="S136" s="842"/>
      <c r="T136" s="1297"/>
      <c r="U136" s="1297"/>
      <c r="W136" s="18">
        <v>700</v>
      </c>
      <c r="X136" s="251" t="s">
        <v>679</v>
      </c>
    </row>
    <row r="137" spans="2:24" ht="38.25" hidden="1" outlineLevel="1">
      <c r="B137" s="1306"/>
      <c r="C137" s="1306"/>
      <c r="D137" s="1306"/>
      <c r="E137" s="1306"/>
      <c r="F137" s="1308"/>
      <c r="G137" s="1304"/>
      <c r="H137" s="803"/>
      <c r="I137" s="1304"/>
      <c r="J137" s="874"/>
      <c r="K137" s="1304"/>
      <c r="L137" s="1304"/>
      <c r="M137" s="1304"/>
      <c r="N137" s="1304"/>
      <c r="O137" s="1296"/>
      <c r="P137" s="1296"/>
      <c r="Q137" s="843" t="s">
        <v>233</v>
      </c>
      <c r="R137" s="843" t="s">
        <v>234</v>
      </c>
      <c r="S137" s="843" t="s">
        <v>235</v>
      </c>
      <c r="T137" s="1296"/>
      <c r="U137" s="1296"/>
    </row>
    <row r="138" spans="2:24" ht="15.75" hidden="1" outlineLevel="1">
      <c r="B138" s="844">
        <f t="shared" ref="B138:G138" si="6">CEILING(AC34*$B$9*$B$6*$B$7, 50)</f>
        <v>0</v>
      </c>
      <c r="C138" s="239">
        <f t="shared" si="6"/>
        <v>0</v>
      </c>
      <c r="D138" s="239">
        <f t="shared" si="6"/>
        <v>0</v>
      </c>
      <c r="E138" s="239">
        <f t="shared" si="6"/>
        <v>0</v>
      </c>
      <c r="F138" s="239">
        <f t="shared" si="6"/>
        <v>0</v>
      </c>
      <c r="G138" s="239">
        <f t="shared" si="6"/>
        <v>0</v>
      </c>
      <c r="H138" s="803"/>
      <c r="I138" s="239">
        <f>CEILING(AJ34*$B$9*$B$6*$B$7, 50)</f>
        <v>0</v>
      </c>
      <c r="J138" s="890"/>
      <c r="K138" s="239">
        <f>CEILING(AK34*$B$9*$B$6*$B$7, 50)</f>
        <v>0</v>
      </c>
      <c r="L138" s="239">
        <f>CEILING(AL34*$B$9*$B$6*$B$7, 50)</f>
        <v>0</v>
      </c>
      <c r="M138" s="239">
        <f>CEILING(AM34*$B$9*$B$6*$B$7, 50)</f>
        <v>0</v>
      </c>
      <c r="N138" s="239">
        <f>CEILING(AN34*$B$9*$B$6*$B$7, 50)</f>
        <v>0</v>
      </c>
      <c r="O138" s="803">
        <v>8950</v>
      </c>
      <c r="P138" s="803">
        <v>700</v>
      </c>
      <c r="Q138" s="803">
        <v>2450</v>
      </c>
      <c r="R138" s="803">
        <v>4450</v>
      </c>
      <c r="S138" s="803">
        <v>8950</v>
      </c>
      <c r="T138" s="868">
        <v>2610</v>
      </c>
      <c r="U138" s="826">
        <f>CEILING(AV34*$B$9*$B$6*$B$7, 50)</f>
        <v>0</v>
      </c>
    </row>
    <row r="139" spans="2:24" ht="15.75" hidden="1" outlineLevel="1">
      <c r="B139" s="866">
        <v>850</v>
      </c>
      <c r="C139" s="838">
        <v>1210</v>
      </c>
      <c r="D139" s="838">
        <v>1210</v>
      </c>
      <c r="E139" s="826">
        <v>2150</v>
      </c>
      <c r="F139" s="826">
        <v>21950</v>
      </c>
      <c r="G139" s="826">
        <v>36950</v>
      </c>
      <c r="H139" s="803"/>
      <c r="I139" s="838">
        <v>3460</v>
      </c>
      <c r="J139" s="889"/>
      <c r="K139" s="838">
        <v>3510</v>
      </c>
      <c r="L139" s="838">
        <v>3580</v>
      </c>
      <c r="M139" s="838">
        <v>3700</v>
      </c>
      <c r="N139" s="838">
        <v>3760</v>
      </c>
      <c r="O139" s="803"/>
      <c r="P139" s="803"/>
      <c r="Q139" s="803"/>
      <c r="R139" s="803"/>
      <c r="S139" s="803"/>
      <c r="T139" s="803"/>
      <c r="U139" s="803"/>
    </row>
    <row r="140" spans="2:24" hidden="1" outlineLevel="1">
      <c r="B140" s="803"/>
      <c r="C140" s="803"/>
      <c r="D140" s="803"/>
      <c r="E140" s="803"/>
      <c r="F140" s="845" t="s">
        <v>219</v>
      </c>
      <c r="G140" s="846">
        <f>CEILING(AH36*$B$9*$B$6*$B$7, 50)</f>
        <v>0</v>
      </c>
      <c r="H140" s="803"/>
      <c r="I140" s="847"/>
      <c r="J140" s="847"/>
      <c r="K140" s="803"/>
      <c r="L140" s="803"/>
      <c r="M140" s="803"/>
      <c r="N140" s="803"/>
      <c r="O140" s="803"/>
      <c r="P140" s="803"/>
      <c r="Q140" s="803"/>
      <c r="R140" s="803"/>
      <c r="S140" s="803"/>
      <c r="T140" s="803"/>
      <c r="U140" s="803"/>
    </row>
    <row r="141" spans="2:24" hidden="1" outlineLevel="1">
      <c r="B141" s="803"/>
      <c r="C141" s="803"/>
      <c r="D141" s="803"/>
      <c r="E141" s="803"/>
      <c r="F141" s="845" t="s">
        <v>223</v>
      </c>
      <c r="G141" s="846">
        <f>CEILING(AH37*$B$9*$B$6*$B$7, 50)</f>
        <v>0</v>
      </c>
      <c r="H141" s="803"/>
      <c r="I141" s="848"/>
      <c r="J141" s="848"/>
      <c r="K141" s="848"/>
      <c r="L141" s="848"/>
      <c r="M141" s="848"/>
      <c r="N141" s="848"/>
      <c r="O141" s="848"/>
      <c r="P141" s="848"/>
      <c r="Q141" s="828"/>
      <c r="R141" s="803"/>
      <c r="S141" s="803"/>
      <c r="T141" s="803"/>
      <c r="U141" s="803"/>
    </row>
    <row r="142" spans="2:24" hidden="1" outlineLevel="1">
      <c r="B142" s="803"/>
      <c r="C142" s="803"/>
      <c r="D142" s="803"/>
      <c r="E142" s="803"/>
      <c r="F142" s="849"/>
      <c r="G142" s="850"/>
      <c r="H142" s="803"/>
      <c r="I142" s="803"/>
      <c r="J142" s="803"/>
      <c r="K142" s="803"/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</row>
    <row r="143" spans="2:24" hidden="1" outlineLevel="1">
      <c r="B143" s="155"/>
      <c r="C143" s="155"/>
      <c r="D143" s="155"/>
      <c r="E143" s="155"/>
      <c r="F143" s="247" t="s">
        <v>222</v>
      </c>
      <c r="G143" s="245">
        <f>CEILING(AH38*$B$9*$B$6*$B$7, 50)</f>
        <v>0</v>
      </c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</row>
    <row r="144" spans="2:24" hidden="1" outlineLevel="1"/>
    <row r="145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47">
    <mergeCell ref="V118:V121"/>
    <mergeCell ref="I3:O3"/>
    <mergeCell ref="Q3:W3"/>
    <mergeCell ref="V4:W4"/>
    <mergeCell ref="Q5:S5"/>
    <mergeCell ref="Q6:S6"/>
    <mergeCell ref="Q7:S7"/>
    <mergeCell ref="Q8:Q9"/>
    <mergeCell ref="I5:K5"/>
    <mergeCell ref="N4:O4"/>
    <mergeCell ref="I6:K6"/>
    <mergeCell ref="I7:K7"/>
    <mergeCell ref="L117:L121"/>
    <mergeCell ref="O116:U116"/>
    <mergeCell ref="M117:M121"/>
    <mergeCell ref="N117:N121"/>
    <mergeCell ref="I116:N116"/>
    <mergeCell ref="U117:U121"/>
    <mergeCell ref="O117:O121"/>
    <mergeCell ref="P117:P121"/>
    <mergeCell ref="Q117:S119"/>
    <mergeCell ref="T117:T121"/>
    <mergeCell ref="AO11:AV11"/>
    <mergeCell ref="I8:I9"/>
    <mergeCell ref="B12:B14"/>
    <mergeCell ref="C12:D14"/>
    <mergeCell ref="I12:N12"/>
    <mergeCell ref="R12:R14"/>
    <mergeCell ref="Z12:Z15"/>
    <mergeCell ref="Y12:Y15"/>
    <mergeCell ref="AG14:AG15"/>
    <mergeCell ref="AH14:AH15"/>
    <mergeCell ref="AK12:AK15"/>
    <mergeCell ref="AL12:AL15"/>
    <mergeCell ref="AV12:AV15"/>
    <mergeCell ref="I14:M14"/>
    <mergeCell ref="AA12:AA15"/>
    <mergeCell ref="AG12:AH12"/>
    <mergeCell ref="AT12:AT15"/>
    <mergeCell ref="AP12:AP15"/>
    <mergeCell ref="AM12:AM15"/>
    <mergeCell ref="AN12:AN15"/>
    <mergeCell ref="AO12:AO15"/>
    <mergeCell ref="AQ12:AS14"/>
    <mergeCell ref="AJ11:AN11"/>
    <mergeCell ref="Z11:AA11"/>
    <mergeCell ref="Z30:AA30"/>
    <mergeCell ref="Z31:Z35"/>
    <mergeCell ref="AA31:AA35"/>
    <mergeCell ref="AJ12:AJ15"/>
    <mergeCell ref="O57:P57"/>
    <mergeCell ref="O58:P58"/>
    <mergeCell ref="O59:P59"/>
    <mergeCell ref="O63:P63"/>
    <mergeCell ref="N55:P55"/>
    <mergeCell ref="O56:P56"/>
    <mergeCell ref="AF12:AF15"/>
    <mergeCell ref="L53:Q53"/>
    <mergeCell ref="N54:Q54"/>
    <mergeCell ref="AE59:AF59"/>
    <mergeCell ref="AC11:AF11"/>
    <mergeCell ref="D81:M81"/>
    <mergeCell ref="B82:C85"/>
    <mergeCell ref="D82:F82"/>
    <mergeCell ref="D83:F83"/>
    <mergeCell ref="K83:K84"/>
    <mergeCell ref="D84:E84"/>
    <mergeCell ref="O83:Q83"/>
    <mergeCell ref="R83:R84"/>
    <mergeCell ref="O84:P84"/>
    <mergeCell ref="S53:Z53"/>
    <mergeCell ref="AB53:AG53"/>
    <mergeCell ref="AD54:AG54"/>
    <mergeCell ref="S55:T56"/>
    <mergeCell ref="AG11:AH11"/>
    <mergeCell ref="U55:Y55"/>
    <mergeCell ref="AD55:AF55"/>
    <mergeCell ref="AE56:AF56"/>
    <mergeCell ref="S57:T57"/>
    <mergeCell ref="AE57:AF57"/>
    <mergeCell ref="S58:T58"/>
    <mergeCell ref="AE58:AF58"/>
    <mergeCell ref="S59:T59"/>
    <mergeCell ref="S60:S62"/>
    <mergeCell ref="A5:C5"/>
    <mergeCell ref="C11:O11"/>
    <mergeCell ref="L63:L76"/>
    <mergeCell ref="B53:I53"/>
    <mergeCell ref="B55:C56"/>
    <mergeCell ref="D55:H55"/>
    <mergeCell ref="B57:C57"/>
    <mergeCell ref="B58:C58"/>
    <mergeCell ref="B59:C59"/>
    <mergeCell ref="B60:B62"/>
    <mergeCell ref="B63:B73"/>
    <mergeCell ref="B86:C86"/>
    <mergeCell ref="B87:C87"/>
    <mergeCell ref="G83:I83"/>
    <mergeCell ref="G84:H84"/>
    <mergeCell ref="L83:N83"/>
    <mergeCell ref="S63:S73"/>
    <mergeCell ref="AB63:AB76"/>
    <mergeCell ref="AE63:AF63"/>
    <mergeCell ref="U82:AC82"/>
    <mergeCell ref="S83:T86"/>
    <mergeCell ref="U83:W83"/>
    <mergeCell ref="U84:W84"/>
    <mergeCell ref="X84:Z84"/>
    <mergeCell ref="AA84:AA85"/>
    <mergeCell ref="U85:V85"/>
    <mergeCell ref="X85:Y85"/>
    <mergeCell ref="J83:J84"/>
    <mergeCell ref="AB84:AB85"/>
    <mergeCell ref="B133:B137"/>
    <mergeCell ref="C133:C137"/>
    <mergeCell ref="D133:D137"/>
    <mergeCell ref="E133:E137"/>
    <mergeCell ref="F133:G133"/>
    <mergeCell ref="F135:F137"/>
    <mergeCell ref="G135:G137"/>
    <mergeCell ref="S87:T87"/>
    <mergeCell ref="S88:T88"/>
    <mergeCell ref="B132:E132"/>
    <mergeCell ref="F132:G132"/>
    <mergeCell ref="I132:N132"/>
    <mergeCell ref="O132:U132"/>
    <mergeCell ref="F117:G117"/>
    <mergeCell ref="B116:E116"/>
    <mergeCell ref="F116:G116"/>
    <mergeCell ref="I117:I121"/>
    <mergeCell ref="K117:K121"/>
    <mergeCell ref="E117:E121"/>
    <mergeCell ref="F119:F121"/>
    <mergeCell ref="G119:G121"/>
    <mergeCell ref="D117:D121"/>
    <mergeCell ref="B117:B121"/>
    <mergeCell ref="C117:C121"/>
    <mergeCell ref="O133:O137"/>
    <mergeCell ref="P133:P137"/>
    <mergeCell ref="Q133:S135"/>
    <mergeCell ref="T133:T137"/>
    <mergeCell ref="U133:U137"/>
    <mergeCell ref="I133:I137"/>
    <mergeCell ref="K133:K137"/>
    <mergeCell ref="L133:L137"/>
    <mergeCell ref="M133:M137"/>
    <mergeCell ref="N133:N137"/>
  </mergeCells>
  <pageMargins left="0.23622047244094491" right="0.23622047244094491" top="0.59055118110236227" bottom="0.31496062992125984" header="0.59055118110236227" footer="0.31496062992125984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46" man="1"/>
  </rowBreaks>
  <colBreaks count="4" manualBreakCount="4">
    <brk id="16" max="139" man="1"/>
    <brk id="27" max="139" man="1"/>
    <brk id="32" max="139" man="1"/>
    <brk id="48" max="1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theme="8" tint="0.39997558519241921"/>
  </sheetPr>
  <dimension ref="A1:T55"/>
  <sheetViews>
    <sheetView view="pageBreakPreview" zoomScale="70" zoomScaleNormal="110" zoomScaleSheetLayoutView="70" zoomScalePageLayoutView="85" workbookViewId="0">
      <pane ySplit="1" topLeftCell="A2" activePane="bottomLeft" state="frozen"/>
      <selection pane="bottomLeft" activeCell="E24" sqref="E24"/>
    </sheetView>
  </sheetViews>
  <sheetFormatPr defaultColWidth="27.28515625" defaultRowHeight="15"/>
  <cols>
    <col min="1" max="1" width="23.42578125" style="18" customWidth="1"/>
    <col min="2" max="6" width="25.7109375" style="18" customWidth="1"/>
    <col min="7" max="8" width="32.85546875" style="18" customWidth="1"/>
    <col min="9" max="9" width="34.5703125" style="18" customWidth="1"/>
    <col min="10" max="16384" width="27.28515625" style="18"/>
  </cols>
  <sheetData>
    <row r="1" spans="1:20" s="53" customFormat="1" ht="18" customHeight="1">
      <c r="A1" s="152"/>
      <c r="B1" s="387" t="s">
        <v>113</v>
      </c>
      <c r="C1" s="389"/>
      <c r="D1" s="388"/>
      <c r="E1" s="388"/>
      <c r="F1" s="388"/>
      <c r="G1" s="388"/>
      <c r="H1" s="388"/>
      <c r="I1" s="386"/>
      <c r="K1" s="114"/>
      <c r="L1" s="114"/>
      <c r="M1" s="114"/>
      <c r="N1" s="114"/>
      <c r="P1" s="114"/>
      <c r="Q1" s="114"/>
      <c r="R1" s="114"/>
      <c r="S1" s="114"/>
      <c r="T1" s="114"/>
    </row>
    <row r="2" spans="1:20" ht="18" customHeight="1">
      <c r="A2" s="10"/>
      <c r="B2" s="10"/>
      <c r="C2" s="10"/>
      <c r="D2" s="10"/>
      <c r="E2" s="10"/>
      <c r="F2" s="10"/>
      <c r="G2" s="10"/>
      <c r="H2" s="10"/>
      <c r="I2" s="10"/>
      <c r="K2" s="161"/>
      <c r="L2" s="161"/>
      <c r="M2" s="161"/>
      <c r="N2" s="161"/>
      <c r="O2" s="161"/>
      <c r="P2" s="161"/>
      <c r="Q2" s="161"/>
      <c r="R2" s="161"/>
      <c r="S2" s="161"/>
      <c r="T2" s="161"/>
    </row>
    <row r="3" spans="1:20" ht="18" customHeight="1">
      <c r="A3" s="156"/>
      <c r="B3" s="11"/>
      <c r="C3" s="11"/>
      <c r="D3" s="11"/>
      <c r="E3" s="11"/>
      <c r="F3" s="53"/>
      <c r="G3" s="53"/>
      <c r="H3" s="53"/>
      <c r="I3" s="355"/>
      <c r="K3" s="161"/>
      <c r="L3" s="161"/>
      <c r="M3" s="161"/>
      <c r="N3" s="161"/>
      <c r="O3" s="161"/>
      <c r="P3" s="161"/>
      <c r="Q3" s="161"/>
      <c r="R3" s="161"/>
      <c r="S3" s="161"/>
      <c r="T3" s="161"/>
    </row>
    <row r="4" spans="1:20" ht="28.5" customHeight="1">
      <c r="A4" s="1431" t="s">
        <v>153</v>
      </c>
      <c r="B4" s="1433" t="s">
        <v>7</v>
      </c>
      <c r="C4" s="1433"/>
      <c r="D4" s="1433"/>
      <c r="E4" s="1433"/>
      <c r="F4" s="1433"/>
      <c r="G4" s="1433" t="s">
        <v>4</v>
      </c>
      <c r="H4" s="1433"/>
      <c r="I4" s="1433"/>
      <c r="K4" s="161"/>
      <c r="L4" s="161"/>
      <c r="M4" s="161"/>
      <c r="N4" s="161"/>
      <c r="O4" s="161"/>
      <c r="P4" s="161"/>
      <c r="Q4" s="161"/>
      <c r="R4" s="161"/>
      <c r="S4" s="161"/>
      <c r="T4" s="161"/>
    </row>
    <row r="5" spans="1:20" ht="110.1" customHeight="1">
      <c r="A5" s="1432"/>
      <c r="B5" s="1443"/>
      <c r="C5" s="1444"/>
      <c r="D5" s="1456"/>
      <c r="E5" s="1457"/>
      <c r="F5" s="326"/>
      <c r="G5" s="1458"/>
      <c r="H5" s="1458"/>
      <c r="I5" s="1458"/>
      <c r="K5" s="161"/>
      <c r="L5" s="161"/>
      <c r="M5" s="161"/>
      <c r="N5" s="161"/>
      <c r="O5" s="161"/>
      <c r="P5" s="161"/>
      <c r="Q5" s="161"/>
      <c r="R5" s="161"/>
      <c r="S5" s="161"/>
      <c r="T5" s="161"/>
    </row>
    <row r="6" spans="1:20" ht="75" customHeight="1">
      <c r="A6" s="1432"/>
      <c r="B6" s="327"/>
      <c r="C6" s="328"/>
      <c r="D6" s="1459"/>
      <c r="E6" s="1460"/>
      <c r="F6" s="329"/>
      <c r="G6" s="1461"/>
      <c r="H6" s="1461"/>
      <c r="I6" s="1461"/>
      <c r="K6" s="161"/>
      <c r="L6" s="161"/>
      <c r="M6" s="161"/>
      <c r="N6" s="161"/>
      <c r="O6" s="161"/>
      <c r="P6" s="161"/>
      <c r="Q6" s="161"/>
      <c r="R6" s="161"/>
      <c r="S6" s="161"/>
      <c r="T6" s="161"/>
    </row>
    <row r="7" spans="1:20" ht="18" customHeight="1">
      <c r="A7" s="1432"/>
      <c r="B7" s="1434" t="s">
        <v>154</v>
      </c>
      <c r="C7" s="1435"/>
      <c r="D7" s="1434" t="s">
        <v>155</v>
      </c>
      <c r="E7" s="1435"/>
      <c r="F7" s="1438" t="s">
        <v>8</v>
      </c>
      <c r="G7" s="1433" t="s">
        <v>38</v>
      </c>
      <c r="H7" s="1433"/>
      <c r="I7" s="1433"/>
      <c r="K7" s="161"/>
      <c r="L7" s="161"/>
      <c r="M7" s="161"/>
      <c r="N7" s="161"/>
      <c r="O7" s="161"/>
      <c r="P7" s="161"/>
      <c r="Q7" s="161"/>
      <c r="R7" s="161"/>
      <c r="S7" s="161"/>
      <c r="T7" s="161"/>
    </row>
    <row r="8" spans="1:20" s="139" customFormat="1" ht="25.5">
      <c r="A8" s="1432"/>
      <c r="B8" s="288" t="s">
        <v>156</v>
      </c>
      <c r="C8" s="288" t="s">
        <v>157</v>
      </c>
      <c r="D8" s="288" t="s">
        <v>156</v>
      </c>
      <c r="E8" s="288" t="s">
        <v>157</v>
      </c>
      <c r="F8" s="1439"/>
      <c r="G8" s="314" t="s">
        <v>322</v>
      </c>
      <c r="H8" s="314" t="s">
        <v>323</v>
      </c>
      <c r="I8" s="314" t="s">
        <v>324</v>
      </c>
      <c r="K8" s="162"/>
      <c r="L8" s="162"/>
      <c r="M8" s="162"/>
      <c r="N8" s="162"/>
      <c r="O8" s="162"/>
      <c r="P8" s="162"/>
      <c r="Q8" s="162"/>
      <c r="R8" s="162"/>
      <c r="S8" s="162"/>
      <c r="T8" s="162"/>
    </row>
    <row r="9" spans="1:20" s="52" customFormat="1" ht="12.75">
      <c r="A9" s="1432"/>
      <c r="B9" s="1440" t="s">
        <v>18</v>
      </c>
      <c r="C9" s="1441"/>
      <c r="D9" s="1440" t="s">
        <v>18</v>
      </c>
      <c r="E9" s="1441"/>
      <c r="F9" s="234" t="s">
        <v>39</v>
      </c>
      <c r="G9" s="1442" t="s">
        <v>40</v>
      </c>
      <c r="H9" s="1442"/>
      <c r="I9" s="1442"/>
      <c r="K9" s="163"/>
      <c r="L9" s="163"/>
      <c r="M9" s="163"/>
      <c r="N9" s="163"/>
      <c r="O9" s="163"/>
      <c r="P9" s="163"/>
      <c r="Q9" s="163"/>
      <c r="R9" s="163"/>
      <c r="S9" s="163"/>
      <c r="T9" s="163"/>
    </row>
    <row r="10" spans="1:20" ht="48" hidden="1" customHeight="1">
      <c r="A10" s="344"/>
      <c r="B10" s="1436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437"/>
      <c r="D10" s="1436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437"/>
      <c r="F10" s="236" t="s">
        <v>160</v>
      </c>
      <c r="G10" s="236" t="s">
        <v>297</v>
      </c>
      <c r="H10" s="236" t="s">
        <v>298</v>
      </c>
      <c r="I10" s="236" t="s">
        <v>162</v>
      </c>
      <c r="K10" s="161"/>
      <c r="L10" s="161"/>
      <c r="M10" s="161"/>
      <c r="N10" s="161"/>
      <c r="O10" s="161"/>
      <c r="P10" s="161"/>
      <c r="Q10" s="161"/>
      <c r="R10" s="161"/>
      <c r="S10" s="161"/>
      <c r="T10" s="161"/>
    </row>
    <row r="11" spans="1:20" ht="49.5" customHeight="1">
      <c r="A11" s="330" t="s">
        <v>528</v>
      </c>
      <c r="B11" s="346">
        <f>B13+D24+E14+E24</f>
        <v>48100</v>
      </c>
      <c r="C11" s="346">
        <f>C13+D24+E14+E24</f>
        <v>50300</v>
      </c>
      <c r="D11" s="346">
        <f>D13+D24+E14+E24</f>
        <v>45900</v>
      </c>
      <c r="E11" s="346">
        <f>E13+D24+E14+E24</f>
        <v>48100</v>
      </c>
      <c r="F11" s="347">
        <f>'механизмы база'!G31*скидки_наценки!$D$10*скидки_наценки!$F$10/скидки_наценки!$B$4</f>
        <v>12950</v>
      </c>
      <c r="G11" s="347">
        <f>'механизмы база'!H31*скидки_наценки!$D$10*скидки_наценки!$F$10/скидки_наценки!$B$4</f>
        <v>41950</v>
      </c>
      <c r="H11" s="347">
        <f>'механизмы база'!I31*скидки_наценки!$D$10*скидки_наценки!$F$10/скидки_наценки!$B$4</f>
        <v>47200</v>
      </c>
      <c r="I11" s="347">
        <f>'механизмы база'!J31*скидки_наценки!$D$10*скидки_наценки!$F$10/скидки_наценки!$B$4</f>
        <v>58750</v>
      </c>
      <c r="K11" s="161"/>
      <c r="L11" s="161"/>
      <c r="M11" s="161"/>
      <c r="N11" s="161"/>
      <c r="O11" s="161"/>
      <c r="P11" s="161"/>
      <c r="Q11" s="161"/>
      <c r="R11" s="161"/>
      <c r="S11" s="161"/>
      <c r="T11" s="161"/>
    </row>
    <row r="12" spans="1:20" s="140" customFormat="1" ht="6.75" customHeight="1">
      <c r="A12" s="323"/>
      <c r="B12" s="324"/>
      <c r="C12" s="324"/>
      <c r="D12" s="324"/>
      <c r="E12" s="325"/>
      <c r="F12" s="321"/>
      <c r="G12" s="322"/>
      <c r="H12" s="322"/>
      <c r="I12" s="331"/>
      <c r="J12" s="18"/>
      <c r="K12" s="164"/>
      <c r="L12" s="164"/>
      <c r="M12" s="164"/>
      <c r="N12" s="164"/>
      <c r="O12" s="164"/>
      <c r="P12" s="164"/>
      <c r="Q12" s="164"/>
      <c r="R12" s="164"/>
      <c r="S12" s="164"/>
      <c r="T12" s="164"/>
    </row>
    <row r="13" spans="1:20" s="19" customFormat="1" ht="36" customHeight="1">
      <c r="A13" s="631" t="s">
        <v>265</v>
      </c>
      <c r="B13" s="633">
        <f>'механизмы база'!C31*скидки_наценки!$D$10*скидки_наценки!$F$10/скидки_наценки!$B$4</f>
        <v>40650</v>
      </c>
      <c r="C13" s="633">
        <f>'механизмы база'!D31*скидки_наценки!$D$10*скидки_наценки!$F$10/скидки_наценки!$B$4</f>
        <v>42850</v>
      </c>
      <c r="D13" s="633">
        <f>'механизмы база'!E31*скидки_наценки!$D$10*скидки_наценки!$F$10/скидки_наценки!$B$4</f>
        <v>38450</v>
      </c>
      <c r="E13" s="633">
        <f>'механизмы база'!F31*скидки_наценки!$D$10*скидки_наценки!$F$10/скидки_наценки!$B$4</f>
        <v>40650</v>
      </c>
      <c r="F13" s="321"/>
      <c r="G13" s="322"/>
      <c r="H13" s="322"/>
      <c r="I13" s="331"/>
      <c r="J13" s="18"/>
      <c r="K13" s="161"/>
      <c r="L13" s="161"/>
      <c r="M13" s="161"/>
      <c r="N13" s="161"/>
      <c r="O13" s="161"/>
      <c r="P13" s="161"/>
      <c r="Q13" s="161"/>
      <c r="R13" s="161"/>
      <c r="S13" s="161"/>
      <c r="T13" s="161"/>
    </row>
    <row r="14" spans="1:20" s="161" customFormat="1" ht="20.25" customHeight="1">
      <c r="A14" s="1454" t="s">
        <v>537</v>
      </c>
      <c r="B14" s="1454"/>
      <c r="C14" s="1454"/>
      <c r="D14" s="1454"/>
      <c r="E14" s="633">
        <f>'механизмы база'!D32*скидки_наценки!$D$10*скидки_наценки!$F$10/скидки_наценки!$B$4</f>
        <v>700</v>
      </c>
      <c r="F14" s="322"/>
      <c r="G14" s="322"/>
      <c r="H14" s="322"/>
      <c r="I14" s="322"/>
      <c r="J14" s="74"/>
    </row>
    <row r="15" spans="1:20" s="161" customFormat="1" ht="8.25" customHeight="1">
      <c r="A15" s="652"/>
      <c r="B15" s="652"/>
      <c r="C15" s="652"/>
      <c r="D15" s="652"/>
      <c r="E15" s="632"/>
      <c r="F15" s="322"/>
      <c r="G15" s="322"/>
      <c r="H15" s="322"/>
      <c r="I15" s="322"/>
      <c r="J15" s="74"/>
    </row>
    <row r="16" spans="1:20" s="161" customFormat="1" ht="18" customHeight="1">
      <c r="A16" s="333" t="s">
        <v>529</v>
      </c>
      <c r="B16" s="18"/>
      <c r="C16" s="18"/>
      <c r="D16" s="18"/>
      <c r="E16" s="632"/>
      <c r="F16" s="322"/>
      <c r="G16" s="322"/>
      <c r="H16" s="322"/>
      <c r="I16" s="322"/>
      <c r="J16" s="74"/>
    </row>
    <row r="17" spans="1:20" s="161" customFormat="1" ht="20.25" customHeight="1">
      <c r="A17" s="1239"/>
      <c r="B17" s="1239"/>
      <c r="C17" s="1239"/>
      <c r="D17" s="627" t="s">
        <v>523</v>
      </c>
      <c r="E17" s="627" t="s">
        <v>524</v>
      </c>
      <c r="F17" s="322"/>
      <c r="G17" s="322"/>
      <c r="H17" s="322"/>
      <c r="I17" s="322"/>
      <c r="J17" s="74"/>
    </row>
    <row r="18" spans="1:20" s="161" customFormat="1" ht="48" customHeight="1">
      <c r="A18" s="1453" t="s">
        <v>346</v>
      </c>
      <c r="B18" s="1445" t="s">
        <v>374</v>
      </c>
      <c r="C18" s="1445"/>
      <c r="D18" s="629" t="s">
        <v>485</v>
      </c>
      <c r="E18" s="629"/>
      <c r="F18" s="322"/>
      <c r="G18" s="322"/>
      <c r="H18" s="322"/>
      <c r="I18" s="322"/>
      <c r="J18" s="74"/>
    </row>
    <row r="19" spans="1:20" s="161" customFormat="1" ht="45.75" customHeight="1">
      <c r="A19" s="1453"/>
      <c r="B19" s="1445" t="s">
        <v>17</v>
      </c>
      <c r="C19" s="1445"/>
      <c r="D19" s="629" t="s">
        <v>486</v>
      </c>
      <c r="E19" s="629" t="s">
        <v>486</v>
      </c>
      <c r="F19" s="322"/>
      <c r="G19" s="322"/>
      <c r="H19" s="322"/>
      <c r="I19" s="322"/>
      <c r="J19" s="74"/>
    </row>
    <row r="20" spans="1:20" s="19" customFormat="1" ht="42" customHeight="1">
      <c r="A20" s="1453"/>
      <c r="B20" s="1462" t="s">
        <v>497</v>
      </c>
      <c r="C20" s="1462"/>
      <c r="D20" s="629" t="s">
        <v>527</v>
      </c>
      <c r="E20" s="629" t="s">
        <v>498</v>
      </c>
      <c r="F20" s="321"/>
      <c r="G20" s="322"/>
      <c r="H20" s="322"/>
      <c r="I20" s="331"/>
      <c r="J20" s="18"/>
      <c r="K20" s="161"/>
      <c r="L20" s="161"/>
      <c r="M20" s="161"/>
      <c r="N20" s="161"/>
      <c r="O20" s="161"/>
      <c r="P20" s="161"/>
      <c r="Q20" s="161"/>
      <c r="R20" s="161"/>
      <c r="S20" s="161"/>
      <c r="T20" s="161"/>
    </row>
    <row r="21" spans="1:20" s="161" customFormat="1" ht="48.75" customHeight="1">
      <c r="A21" s="1453"/>
      <c r="B21" s="1446" t="s">
        <v>136</v>
      </c>
      <c r="C21" s="1446"/>
      <c r="D21" s="629" t="s">
        <v>525</v>
      </c>
      <c r="E21" s="629" t="s">
        <v>492</v>
      </c>
      <c r="F21" s="322"/>
      <c r="G21" s="322"/>
      <c r="H21" s="322"/>
      <c r="I21" s="322"/>
      <c r="J21" s="74"/>
    </row>
    <row r="22" spans="1:20" s="161" customFormat="1" ht="45.75" customHeight="1">
      <c r="A22" s="1453"/>
      <c r="B22" s="1446" t="s">
        <v>41</v>
      </c>
      <c r="C22" s="1446"/>
      <c r="D22" s="629" t="s">
        <v>526</v>
      </c>
      <c r="E22" s="629" t="s">
        <v>518</v>
      </c>
      <c r="F22" s="322"/>
      <c r="G22" s="322"/>
      <c r="H22" s="322"/>
      <c r="I22" s="322"/>
      <c r="J22" s="74"/>
    </row>
    <row r="23" spans="1:20" s="19" customFormat="1" ht="46.5" customHeight="1">
      <c r="A23" s="1453"/>
      <c r="B23" s="1462" t="s">
        <v>30</v>
      </c>
      <c r="C23" s="1462"/>
      <c r="D23" s="629" t="s">
        <v>495</v>
      </c>
      <c r="E23" s="629" t="s">
        <v>495</v>
      </c>
      <c r="F23" s="321"/>
      <c r="G23" s="322"/>
      <c r="H23" s="322"/>
      <c r="I23" s="331"/>
      <c r="J23" s="18"/>
      <c r="K23" s="161"/>
      <c r="L23" s="161"/>
      <c r="M23" s="161"/>
      <c r="N23" s="161"/>
      <c r="O23" s="161"/>
      <c r="P23" s="161"/>
      <c r="Q23" s="161"/>
      <c r="R23" s="161"/>
      <c r="S23" s="161"/>
      <c r="T23" s="161"/>
    </row>
    <row r="24" spans="1:20" s="161" customFormat="1" ht="21.75" customHeight="1">
      <c r="A24" s="1453"/>
      <c r="B24" s="1447" t="s">
        <v>347</v>
      </c>
      <c r="C24" s="1447"/>
      <c r="D24" s="479">
        <f>'механизмы база'!C41*скидки_наценки!$D$10*скидки_наценки!$F$10/скидки_наценки!$B$4</f>
        <v>5400</v>
      </c>
      <c r="E24" s="479">
        <f>'механизмы база'!D41*скидки_наценки!$D$10*скидки_наценки!$F$10/скидки_наценки!$B$4</f>
        <v>1350</v>
      </c>
      <c r="F24" s="322"/>
      <c r="G24" s="322"/>
      <c r="H24" s="322"/>
      <c r="I24" s="322"/>
      <c r="J24" s="74"/>
    </row>
    <row r="25" spans="1:20" s="155" customFormat="1" ht="12" customHeight="1">
      <c r="A25" s="634"/>
      <c r="B25" s="562"/>
      <c r="C25" s="563"/>
      <c r="D25" s="563"/>
      <c r="E25" s="192"/>
      <c r="F25" s="192"/>
      <c r="G25" s="332"/>
      <c r="H25" s="192"/>
      <c r="I25" s="276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s="74" customFormat="1" ht="15" customHeight="1">
      <c r="A26" s="333" t="s">
        <v>69</v>
      </c>
      <c r="B26" s="80"/>
      <c r="C26" s="80"/>
      <c r="D26" s="80"/>
      <c r="E26" s="80"/>
      <c r="F26" s="80"/>
      <c r="G26" s="80"/>
      <c r="H26" s="80"/>
      <c r="I26" s="334"/>
      <c r="K26" s="161"/>
      <c r="L26" s="161"/>
      <c r="M26" s="161"/>
      <c r="N26" s="161"/>
      <c r="O26" s="161"/>
      <c r="P26" s="161"/>
      <c r="Q26" s="161"/>
      <c r="R26" s="161"/>
      <c r="S26" s="161"/>
      <c r="T26" s="161"/>
    </row>
    <row r="27" spans="1:20" s="143" customFormat="1" ht="39" thickBot="1">
      <c r="A27" s="141" t="s">
        <v>325</v>
      </c>
      <c r="B27" s="1450" t="s">
        <v>163</v>
      </c>
      <c r="C27" s="1451"/>
      <c r="D27" s="1451"/>
      <c r="E27" s="1452"/>
      <c r="F27" s="142" t="s">
        <v>163</v>
      </c>
      <c r="G27" s="1450" t="s">
        <v>320</v>
      </c>
      <c r="H27" s="1451"/>
      <c r="I27" s="1452"/>
      <c r="K27" s="161"/>
      <c r="L27" s="161"/>
      <c r="M27" s="161"/>
      <c r="N27" s="161"/>
      <c r="O27" s="161"/>
      <c r="P27" s="161"/>
      <c r="Q27" s="161"/>
      <c r="R27" s="161"/>
      <c r="S27" s="161"/>
      <c r="T27" s="161"/>
    </row>
    <row r="28" spans="1:20" ht="25.5" customHeight="1" thickTop="1">
      <c r="A28" s="335" t="s">
        <v>0</v>
      </c>
      <c r="B28" s="1448">
        <v>1.5</v>
      </c>
      <c r="C28" s="1448"/>
      <c r="D28" s="1448"/>
      <c r="E28" s="1448"/>
      <c r="F28" s="336">
        <v>1.5</v>
      </c>
      <c r="G28" s="1448">
        <v>1</v>
      </c>
      <c r="H28" s="1448"/>
      <c r="I28" s="1448"/>
      <c r="K28" s="161"/>
      <c r="L28" s="161"/>
      <c r="M28" s="161"/>
      <c r="N28" s="161"/>
      <c r="O28" s="161"/>
      <c r="P28" s="161"/>
      <c r="Q28" s="161"/>
      <c r="R28" s="161"/>
      <c r="S28" s="161"/>
      <c r="T28" s="161"/>
    </row>
    <row r="29" spans="1:20" ht="21.75" customHeight="1">
      <c r="A29" s="337" t="s">
        <v>51</v>
      </c>
      <c r="B29" s="1455" t="s">
        <v>68</v>
      </c>
      <c r="C29" s="1455"/>
      <c r="D29" s="1455"/>
      <c r="E29" s="1455"/>
      <c r="F29" s="338" t="s">
        <v>67</v>
      </c>
      <c r="G29" s="1449" t="s">
        <v>388</v>
      </c>
      <c r="H29" s="1449"/>
      <c r="I29" s="1449"/>
      <c r="K29" s="161"/>
      <c r="L29" s="161"/>
      <c r="M29" s="161"/>
      <c r="N29" s="161"/>
      <c r="O29" s="161"/>
      <c r="P29" s="161"/>
      <c r="Q29" s="161"/>
      <c r="R29" s="161"/>
      <c r="S29" s="161"/>
      <c r="T29" s="161"/>
    </row>
    <row r="30" spans="1:20" ht="21.75" customHeight="1">
      <c r="A30" s="339" t="s">
        <v>9</v>
      </c>
      <c r="B30" s="1448" t="s">
        <v>319</v>
      </c>
      <c r="C30" s="1448"/>
      <c r="D30" s="1448"/>
      <c r="E30" s="1448"/>
      <c r="F30" s="336" t="s">
        <v>319</v>
      </c>
      <c r="G30" s="1448" t="s">
        <v>319</v>
      </c>
      <c r="H30" s="1448"/>
      <c r="I30" s="1448"/>
      <c r="K30" s="161"/>
      <c r="L30" s="161"/>
      <c r="M30" s="161"/>
      <c r="N30" s="161"/>
      <c r="O30" s="161"/>
      <c r="P30" s="161"/>
      <c r="Q30" s="161"/>
      <c r="R30" s="161"/>
      <c r="S30" s="161"/>
      <c r="T30" s="161"/>
    </row>
    <row r="31" spans="1:20" ht="21.75" customHeight="1">
      <c r="A31" s="340" t="s">
        <v>13</v>
      </c>
      <c r="B31" s="144"/>
      <c r="C31" s="144"/>
      <c r="D31" s="144"/>
      <c r="E31" s="144"/>
      <c r="F31" s="144"/>
      <c r="G31" s="144"/>
      <c r="H31" s="144"/>
      <c r="I31" s="341"/>
      <c r="K31" s="161"/>
      <c r="L31" s="161"/>
      <c r="M31" s="161"/>
      <c r="N31" s="161"/>
      <c r="O31" s="161"/>
      <c r="P31" s="161"/>
      <c r="Q31" s="161"/>
      <c r="R31" s="161"/>
      <c r="S31" s="161"/>
      <c r="T31" s="161"/>
    </row>
    <row r="32" spans="1:20" ht="21.75" customHeight="1">
      <c r="A32" s="339" t="s">
        <v>66</v>
      </c>
      <c r="B32" s="1448" t="s">
        <v>62</v>
      </c>
      <c r="C32" s="1448"/>
      <c r="D32" s="1448"/>
      <c r="E32" s="1448"/>
      <c r="F32" s="336" t="s">
        <v>318</v>
      </c>
      <c r="G32" s="1448" t="s">
        <v>62</v>
      </c>
      <c r="H32" s="1448"/>
      <c r="I32" s="1448"/>
      <c r="K32" s="161"/>
      <c r="L32" s="161"/>
      <c r="M32" s="161"/>
      <c r="N32" s="161"/>
      <c r="O32" s="161"/>
      <c r="P32" s="161"/>
      <c r="Q32" s="161"/>
      <c r="R32" s="161"/>
      <c r="S32" s="161"/>
      <c r="T32" s="161"/>
    </row>
    <row r="33" spans="1:20" ht="21.75" customHeight="1">
      <c r="A33" s="342" t="s">
        <v>64</v>
      </c>
      <c r="B33" s="1449" t="s">
        <v>47</v>
      </c>
      <c r="C33" s="1449"/>
      <c r="D33" s="1449"/>
      <c r="E33" s="1449"/>
      <c r="F33" s="343" t="s">
        <v>318</v>
      </c>
      <c r="G33" s="1449" t="s">
        <v>63</v>
      </c>
      <c r="H33" s="1449"/>
      <c r="I33" s="1449"/>
      <c r="K33" s="161"/>
      <c r="L33" s="161"/>
      <c r="M33" s="161"/>
      <c r="N33" s="161"/>
      <c r="O33" s="161"/>
      <c r="P33" s="161"/>
      <c r="Q33" s="161"/>
      <c r="R33" s="161"/>
      <c r="S33" s="161"/>
      <c r="T33" s="161"/>
    </row>
    <row r="34" spans="1:20" ht="21.75" customHeight="1">
      <c r="A34" s="339" t="s">
        <v>46</v>
      </c>
      <c r="B34" s="1448" t="s">
        <v>47</v>
      </c>
      <c r="C34" s="1448"/>
      <c r="D34" s="1448"/>
      <c r="E34" s="1448"/>
      <c r="F34" s="336" t="s">
        <v>318</v>
      </c>
      <c r="G34" s="1448" t="s">
        <v>61</v>
      </c>
      <c r="H34" s="1448"/>
      <c r="I34" s="1448"/>
      <c r="K34" s="161"/>
      <c r="L34" s="161"/>
      <c r="M34" s="161"/>
      <c r="N34" s="161"/>
      <c r="O34" s="161"/>
      <c r="P34" s="161"/>
      <c r="Q34" s="161"/>
      <c r="R34" s="161"/>
      <c r="S34" s="161"/>
      <c r="T34" s="161"/>
    </row>
    <row r="35" spans="1:20" s="19" customFormat="1" ht="11.25" customHeight="1">
      <c r="A35" s="673"/>
      <c r="B35" s="672"/>
      <c r="C35" s="672"/>
      <c r="D35" s="672"/>
      <c r="E35" s="672"/>
      <c r="F35" s="672"/>
      <c r="G35" s="672"/>
      <c r="H35" s="672"/>
      <c r="I35" s="672"/>
      <c r="K35" s="161"/>
      <c r="L35" s="161"/>
      <c r="M35" s="161"/>
      <c r="N35" s="161"/>
      <c r="O35" s="161"/>
      <c r="P35" s="161"/>
      <c r="Q35" s="161"/>
      <c r="R35" s="161"/>
      <c r="S35" s="161"/>
      <c r="T35" s="161"/>
    </row>
    <row r="36" spans="1:20" s="19" customFormat="1">
      <c r="A36" s="78" t="s">
        <v>12</v>
      </c>
      <c r="B36" s="76"/>
      <c r="C36" s="76"/>
      <c r="D36" s="76"/>
      <c r="E36" s="76"/>
      <c r="F36" s="76"/>
      <c r="G36" s="76"/>
      <c r="H36" s="76"/>
      <c r="I36" s="76"/>
      <c r="K36" s="161"/>
      <c r="L36" s="161"/>
      <c r="M36" s="161"/>
      <c r="N36" s="161"/>
      <c r="O36" s="161"/>
      <c r="P36" s="161"/>
      <c r="Q36" s="161"/>
      <c r="R36" s="161"/>
      <c r="S36" s="161"/>
    </row>
    <row r="37" spans="1:20" s="19" customFormat="1" ht="12" customHeight="1">
      <c r="A37" s="345" t="s">
        <v>60</v>
      </c>
      <c r="C37" s="53"/>
      <c r="D37" s="76"/>
      <c r="E37" s="76"/>
      <c r="G37" s="75"/>
      <c r="H37" s="75"/>
      <c r="I37" s="76"/>
      <c r="K37" s="161"/>
      <c r="L37" s="161"/>
      <c r="M37" s="161"/>
      <c r="N37" s="161"/>
      <c r="O37" s="161"/>
      <c r="P37" s="161"/>
      <c r="Q37" s="161"/>
      <c r="R37" s="161"/>
      <c r="S37" s="161"/>
    </row>
    <row r="38" spans="1:20">
      <c r="D38" s="74"/>
      <c r="E38" s="74"/>
      <c r="K38" s="161"/>
      <c r="L38" s="161"/>
      <c r="M38" s="161"/>
      <c r="N38" s="161"/>
      <c r="O38" s="161"/>
      <c r="P38" s="161"/>
      <c r="Q38" s="161"/>
      <c r="R38" s="161"/>
      <c r="S38" s="161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27:E27"/>
    <mergeCell ref="B4:F4"/>
    <mergeCell ref="A18:A24"/>
    <mergeCell ref="A14:D14"/>
    <mergeCell ref="G29:I29"/>
    <mergeCell ref="B29:E29"/>
    <mergeCell ref="G27:I27"/>
    <mergeCell ref="B28:E28"/>
    <mergeCell ref="G28:I28"/>
    <mergeCell ref="D5:E5"/>
    <mergeCell ref="G5:I5"/>
    <mergeCell ref="D6:E6"/>
    <mergeCell ref="G6:I6"/>
    <mergeCell ref="B23:C23"/>
    <mergeCell ref="B20:C20"/>
    <mergeCell ref="A17:C17"/>
    <mergeCell ref="B34:E34"/>
    <mergeCell ref="G34:I34"/>
    <mergeCell ref="B30:E30"/>
    <mergeCell ref="G30:I30"/>
    <mergeCell ref="B32:E32"/>
    <mergeCell ref="G32:I32"/>
    <mergeCell ref="B33:E33"/>
    <mergeCell ref="G33:I33"/>
    <mergeCell ref="B18:C18"/>
    <mergeCell ref="B19:C19"/>
    <mergeCell ref="B21:C21"/>
    <mergeCell ref="B24:C24"/>
    <mergeCell ref="B22:C22"/>
    <mergeCell ref="A4:A9"/>
    <mergeCell ref="G4:I4"/>
    <mergeCell ref="B7:C7"/>
    <mergeCell ref="D7:E7"/>
    <mergeCell ref="B10:C10"/>
    <mergeCell ref="D10:E10"/>
    <mergeCell ref="F7:F8"/>
    <mergeCell ref="G7:I7"/>
    <mergeCell ref="B9:C9"/>
    <mergeCell ref="D9:E9"/>
    <mergeCell ref="G9:I9"/>
    <mergeCell ref="B5:C5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theme="8" tint="0.39997558519241921"/>
  </sheetPr>
  <dimension ref="A1:K27"/>
  <sheetViews>
    <sheetView view="pageBreakPreview" zoomScale="70" zoomScaleNormal="110" zoomScaleSheetLayoutView="70" zoomScalePageLayoutView="85" workbookViewId="0">
      <pane ySplit="1" topLeftCell="A2" activePane="bottomLeft" state="frozen"/>
      <selection pane="bottomLeft" activeCell="K12" sqref="K12"/>
    </sheetView>
  </sheetViews>
  <sheetFormatPr defaultColWidth="27.28515625" defaultRowHeight="15"/>
  <cols>
    <col min="1" max="1" width="20.7109375" style="18" customWidth="1"/>
    <col min="2" max="2" width="27.5703125" style="18" customWidth="1"/>
    <col min="3" max="4" width="22.7109375" style="18" customWidth="1"/>
    <col min="5" max="5" width="25.42578125" style="18" customWidth="1"/>
    <col min="6" max="11" width="22.7109375" style="18" customWidth="1"/>
    <col min="12" max="16384" width="27.28515625" style="18"/>
  </cols>
  <sheetData>
    <row r="1" spans="1:11" s="53" customFormat="1" ht="18" customHeight="1">
      <c r="A1" s="388"/>
      <c r="B1" s="387" t="s">
        <v>113</v>
      </c>
      <c r="C1" s="388"/>
      <c r="D1" s="388"/>
      <c r="E1" s="388"/>
      <c r="F1" s="388"/>
      <c r="G1" s="386"/>
      <c r="H1" s="386"/>
    </row>
    <row r="2" spans="1:11" ht="18" customHeight="1">
      <c r="A2" s="10"/>
      <c r="B2" s="10"/>
      <c r="C2" s="10"/>
      <c r="D2" s="10"/>
      <c r="E2" s="10"/>
      <c r="F2" s="10"/>
      <c r="G2" s="10"/>
      <c r="H2" s="10"/>
    </row>
    <row r="3" spans="1:11" ht="18" customHeight="1">
      <c r="A3" s="156"/>
      <c r="B3" s="53"/>
      <c r="C3" s="11"/>
      <c r="D3" s="53"/>
      <c r="E3" s="53"/>
      <c r="F3" s="53"/>
      <c r="G3" s="53"/>
      <c r="H3" s="53"/>
      <c r="K3" s="355"/>
    </row>
    <row r="4" spans="1:11" ht="28.5" customHeight="1">
      <c r="A4" s="1431" t="s">
        <v>59</v>
      </c>
      <c r="B4" s="1433" t="s">
        <v>28</v>
      </c>
      <c r="C4" s="1433"/>
      <c r="D4" s="1433"/>
      <c r="E4" s="1433"/>
      <c r="F4" s="1433"/>
      <c r="G4" s="1433"/>
      <c r="H4" s="1486"/>
      <c r="I4" s="1433"/>
      <c r="J4" s="1486"/>
      <c r="K4" s="1433"/>
    </row>
    <row r="5" spans="1:11" ht="110.1" customHeight="1">
      <c r="A5" s="1432"/>
      <c r="B5" s="124"/>
      <c r="C5" s="1473"/>
      <c r="D5" s="1474"/>
      <c r="E5" s="111"/>
      <c r="F5" s="1493"/>
      <c r="G5" s="1494"/>
      <c r="H5" s="1495"/>
      <c r="I5" s="1487"/>
      <c r="J5" s="1488"/>
      <c r="K5" s="1489"/>
    </row>
    <row r="6" spans="1:11" ht="75" customHeight="1">
      <c r="A6" s="1432"/>
      <c r="B6" s="123"/>
      <c r="C6" s="1475"/>
      <c r="D6" s="1476"/>
      <c r="E6" s="123"/>
      <c r="F6" s="1490"/>
      <c r="G6" s="1491"/>
      <c r="H6" s="1492"/>
      <c r="I6" s="1487"/>
      <c r="J6" s="1488"/>
      <c r="K6" s="1489"/>
    </row>
    <row r="7" spans="1:11" ht="18" customHeight="1">
      <c r="A7" s="1432"/>
      <c r="B7" s="1483" t="s">
        <v>141</v>
      </c>
      <c r="C7" s="1472" t="s">
        <v>142</v>
      </c>
      <c r="D7" s="1435"/>
      <c r="E7" s="1483" t="s">
        <v>20</v>
      </c>
      <c r="F7" s="1433" t="s">
        <v>123</v>
      </c>
      <c r="G7" s="1433"/>
      <c r="H7" s="1486"/>
      <c r="I7" s="1433"/>
      <c r="J7" s="1486"/>
      <c r="K7" s="1433"/>
    </row>
    <row r="8" spans="1:11" ht="28.5" customHeight="1">
      <c r="A8" s="1432"/>
      <c r="B8" s="1484"/>
      <c r="C8" s="1123" t="s">
        <v>271</v>
      </c>
      <c r="D8" s="1125"/>
      <c r="E8" s="1484"/>
      <c r="F8" s="1277" t="s">
        <v>146</v>
      </c>
      <c r="G8" s="1278"/>
      <c r="H8" s="1279"/>
      <c r="I8" s="1103" t="s">
        <v>147</v>
      </c>
      <c r="J8" s="1256"/>
      <c r="K8" s="1103"/>
    </row>
    <row r="9" spans="1:11" s="52" customFormat="1" ht="12.75">
      <c r="A9" s="1432"/>
      <c r="B9" s="1485"/>
      <c r="C9" s="275" t="s">
        <v>272</v>
      </c>
      <c r="D9" s="275" t="s">
        <v>273</v>
      </c>
      <c r="E9" s="1485"/>
      <c r="F9" s="230" t="s">
        <v>274</v>
      </c>
      <c r="G9" s="230" t="s">
        <v>275</v>
      </c>
      <c r="H9" s="230" t="s">
        <v>276</v>
      </c>
      <c r="I9" s="230" t="s">
        <v>274</v>
      </c>
      <c r="J9" s="230" t="s">
        <v>275</v>
      </c>
      <c r="K9" s="230" t="s">
        <v>276</v>
      </c>
    </row>
    <row r="10" spans="1:11" s="52" customFormat="1" ht="15" customHeight="1">
      <c r="A10" s="1432"/>
      <c r="B10" s="108" t="s">
        <v>39</v>
      </c>
      <c r="C10" s="1481"/>
      <c r="D10" s="1482"/>
      <c r="E10" s="116" t="s">
        <v>18</v>
      </c>
      <c r="F10" s="1103" t="s">
        <v>39</v>
      </c>
      <c r="G10" s="1103"/>
      <c r="H10" s="1256"/>
      <c r="I10" s="1103"/>
      <c r="J10" s="1256"/>
      <c r="K10" s="1103"/>
    </row>
    <row r="11" spans="1:11" ht="72" hidden="1" customHeight="1">
      <c r="A11" s="1465"/>
      <c r="B11" s="109" t="s">
        <v>148</v>
      </c>
      <c r="C11" s="228"/>
      <c r="D11" s="132" t="s">
        <v>151</v>
      </c>
      <c r="E11" s="110" t="s">
        <v>37</v>
      </c>
      <c r="F11" s="1463" t="s">
        <v>192</v>
      </c>
      <c r="G11" s="1463"/>
      <c r="H11" s="1006"/>
      <c r="I11" s="1463" t="s">
        <v>191</v>
      </c>
      <c r="J11" s="1464"/>
      <c r="K11" s="1463"/>
    </row>
    <row r="12" spans="1:11" s="351" customFormat="1" ht="39.950000000000003" customHeight="1">
      <c r="A12" s="349" t="s">
        <v>152</v>
      </c>
      <c r="B12" s="350">
        <f>'механизмы база'!L31*скидки_наценки!$D$10*скидки_наценки!$F$10/скидки_наценки!$B$4</f>
        <v>15950</v>
      </c>
      <c r="C12" s="350">
        <f>'механизмы база'!O31*скидки_наценки!$D$10*скидки_наценки!$F$10/скидки_наценки!$B$4</f>
        <v>30750</v>
      </c>
      <c r="D12" s="350">
        <f>'механизмы база'!P31*скидки_наценки!$D$10*скидки_наценки!$F$10/скидки_наценки!$B$4</f>
        <v>32950</v>
      </c>
      <c r="E12" s="350">
        <f>'механизмы база'!Q31*скидки_наценки!$D$10*скидки_наценки!$F$10/скидки_наценки!$B$4</f>
        <v>46150</v>
      </c>
      <c r="F12" s="350">
        <f>'механизмы база'!R31*скидки_наценки!$D$10*скидки_наценки!$F$10/скидки_наценки!$B$4</f>
        <v>18650</v>
      </c>
      <c r="G12" s="350">
        <f>'механизмы база'!S31*скидки_наценки!$D$10*скидки_наценки!$F$10/скидки_наценки!$B$4</f>
        <v>26350</v>
      </c>
      <c r="H12" s="350">
        <f>'механизмы база'!T31*скидки_наценки!$D$10*скидки_наценки!$F$10/скидки_наценки!$B$4</f>
        <v>34050</v>
      </c>
      <c r="I12" s="350">
        <f>'механизмы база'!U31*скидки_наценки!$D$10*скидки_наценки!$F$10/скидки_наценки!$B$4</f>
        <v>34050</v>
      </c>
      <c r="J12" s="350">
        <f>'механизмы база'!V31*скидки_наценки!$D$10*скидки_наценки!$F$10/скидки_наценки!$B$4</f>
        <v>43400</v>
      </c>
      <c r="K12" s="350">
        <f>'механизмы база'!W31*скидки_наценки!$D$10*скидки_наценки!$F$10/скидки_наценки!$B$4</f>
        <v>52750</v>
      </c>
    </row>
    <row r="13" spans="1:11" ht="15.75">
      <c r="A13" s="1466" t="s">
        <v>167</v>
      </c>
      <c r="B13" s="1467"/>
      <c r="C13" s="1468"/>
      <c r="D13" s="1467"/>
      <c r="E13" s="1469"/>
      <c r="F13" s="151"/>
      <c r="G13" s="212"/>
      <c r="H13" s="1007"/>
      <c r="I13" s="348"/>
      <c r="J13" s="570"/>
      <c r="K13" s="348"/>
    </row>
    <row r="14" spans="1:11" s="118" customFormat="1" ht="48">
      <c r="A14" s="150" t="s">
        <v>11</v>
      </c>
      <c r="B14" s="529">
        <v>0</v>
      </c>
      <c r="C14" s="529"/>
      <c r="D14" s="529">
        <v>0</v>
      </c>
      <c r="E14" s="529">
        <v>0</v>
      </c>
      <c r="F14" s="1500" t="s">
        <v>168</v>
      </c>
      <c r="G14" s="1498"/>
      <c r="H14" s="1501"/>
      <c r="I14" s="1497"/>
      <c r="J14" s="1498"/>
      <c r="K14" s="1499"/>
    </row>
    <row r="15" spans="1:11" s="118" customFormat="1" ht="36.75" customHeight="1">
      <c r="A15" s="150" t="s">
        <v>169</v>
      </c>
      <c r="B15" s="529">
        <v>0</v>
      </c>
      <c r="C15" s="529"/>
      <c r="D15" s="529">
        <v>0</v>
      </c>
      <c r="E15" s="529">
        <v>0</v>
      </c>
      <c r="F15" s="1500" t="s">
        <v>170</v>
      </c>
      <c r="G15" s="1498"/>
      <c r="H15" s="1501"/>
      <c r="I15" s="1497" t="s">
        <v>171</v>
      </c>
      <c r="J15" s="1498"/>
      <c r="K15" s="1499"/>
    </row>
    <row r="16" spans="1:11" s="149" customFormat="1">
      <c r="A16" s="152"/>
      <c r="B16" s="153"/>
      <c r="C16" s="153"/>
      <c r="D16" s="153"/>
      <c r="E16" s="153"/>
      <c r="F16" s="154"/>
      <c r="G16" s="154"/>
      <c r="H16" s="154"/>
      <c r="J16" s="155"/>
    </row>
    <row r="17" spans="1:11" s="74" customFormat="1" ht="15" customHeight="1">
      <c r="A17" s="78" t="s">
        <v>69</v>
      </c>
      <c r="B17" s="80"/>
      <c r="C17" s="80"/>
      <c r="D17" s="80"/>
      <c r="E17" s="80"/>
      <c r="F17" s="79"/>
      <c r="G17" s="79"/>
      <c r="H17" s="79"/>
    </row>
    <row r="18" spans="1:11" ht="26.1" customHeight="1">
      <c r="A18" s="112" t="s">
        <v>10</v>
      </c>
      <c r="B18" s="133">
        <v>1</v>
      </c>
      <c r="C18" s="1470"/>
      <c r="D18" s="1471"/>
      <c r="E18" s="352">
        <v>1</v>
      </c>
      <c r="F18" s="1502">
        <v>1</v>
      </c>
      <c r="G18" s="1503"/>
      <c r="H18" s="1504"/>
      <c r="I18" s="1448">
        <v>2</v>
      </c>
      <c r="J18" s="1496"/>
      <c r="K18" s="1448"/>
    </row>
    <row r="19" spans="1:11" ht="26.1" customHeight="1">
      <c r="A19" s="134" t="s">
        <v>51</v>
      </c>
      <c r="B19" s="135" t="s">
        <v>1</v>
      </c>
      <c r="C19" s="1477"/>
      <c r="D19" s="1478"/>
      <c r="E19" s="353" t="s">
        <v>1</v>
      </c>
      <c r="F19" s="1500" t="s">
        <v>193</v>
      </c>
      <c r="G19" s="1498"/>
      <c r="H19" s="1501"/>
      <c r="I19" s="1505" t="s">
        <v>193</v>
      </c>
      <c r="J19" s="1506"/>
      <c r="K19" s="1505"/>
    </row>
    <row r="20" spans="1:11" ht="26.1" customHeight="1">
      <c r="A20" s="136" t="s">
        <v>9</v>
      </c>
      <c r="B20" s="191" t="s">
        <v>319</v>
      </c>
      <c r="C20" s="1470"/>
      <c r="D20" s="1471"/>
      <c r="E20" s="352" t="s">
        <v>1</v>
      </c>
      <c r="F20" s="1502" t="s">
        <v>319</v>
      </c>
      <c r="G20" s="1503"/>
      <c r="H20" s="1504"/>
      <c r="I20" s="1448" t="s">
        <v>319</v>
      </c>
      <c r="J20" s="1496"/>
      <c r="K20" s="1448"/>
    </row>
    <row r="21" spans="1:11" ht="14.1" customHeight="1">
      <c r="A21" s="137" t="s">
        <v>13</v>
      </c>
      <c r="B21" s="138"/>
      <c r="C21" s="282"/>
      <c r="D21" s="138"/>
      <c r="E21" s="282"/>
      <c r="F21" s="1514"/>
      <c r="G21" s="1508"/>
      <c r="H21" s="1515"/>
      <c r="I21" s="1507"/>
      <c r="J21" s="1508"/>
      <c r="K21" s="1509"/>
    </row>
    <row r="22" spans="1:11" ht="26.1" customHeight="1">
      <c r="A22" s="136" t="s">
        <v>66</v>
      </c>
      <c r="B22" s="133" t="s">
        <v>62</v>
      </c>
      <c r="C22" s="1470"/>
      <c r="D22" s="1471"/>
      <c r="E22" s="352" t="s">
        <v>65</v>
      </c>
      <c r="F22" s="1502" t="s">
        <v>65</v>
      </c>
      <c r="G22" s="1503"/>
      <c r="H22" s="1504"/>
      <c r="I22" s="1448" t="s">
        <v>65</v>
      </c>
      <c r="J22" s="1496"/>
      <c r="K22" s="1448"/>
    </row>
    <row r="23" spans="1:11" ht="26.1" customHeight="1">
      <c r="A23" s="113" t="s">
        <v>64</v>
      </c>
      <c r="B23" s="135" t="s">
        <v>63</v>
      </c>
      <c r="C23" s="1479"/>
      <c r="D23" s="1480"/>
      <c r="E23" s="354" t="s">
        <v>1</v>
      </c>
      <c r="F23" s="1511" t="s">
        <v>1</v>
      </c>
      <c r="G23" s="1512"/>
      <c r="H23" s="1513"/>
      <c r="I23" s="1449" t="s">
        <v>1</v>
      </c>
      <c r="J23" s="1510"/>
      <c r="K23" s="1449"/>
    </row>
    <row r="24" spans="1:11" ht="26.1" customHeight="1">
      <c r="A24" s="136" t="s">
        <v>46</v>
      </c>
      <c r="B24" s="133" t="s">
        <v>321</v>
      </c>
      <c r="C24" s="1470"/>
      <c r="D24" s="1471"/>
      <c r="E24" s="352" t="s">
        <v>1</v>
      </c>
      <c r="F24" s="1502" t="s">
        <v>1</v>
      </c>
      <c r="G24" s="1503"/>
      <c r="H24" s="1504"/>
      <c r="I24" s="1448" t="s">
        <v>1</v>
      </c>
      <c r="J24" s="1496"/>
      <c r="K24" s="1448"/>
    </row>
    <row r="25" spans="1:11" s="19" customFormat="1" ht="9.75" customHeight="1">
      <c r="A25" s="671"/>
      <c r="B25" s="672"/>
      <c r="C25" s="672"/>
      <c r="D25" s="672"/>
      <c r="E25" s="672"/>
      <c r="F25" s="672"/>
      <c r="G25" s="672"/>
      <c r="H25" s="672"/>
      <c r="I25" s="672"/>
      <c r="J25" s="672"/>
      <c r="K25" s="672"/>
    </row>
    <row r="26" spans="1:11" s="19" customFormat="1" ht="15" customHeight="1">
      <c r="A26" s="78" t="s">
        <v>12</v>
      </c>
      <c r="B26" s="672"/>
      <c r="C26" s="672"/>
      <c r="D26" s="672"/>
      <c r="E26" s="672"/>
      <c r="F26" s="672"/>
      <c r="G26" s="672"/>
      <c r="H26" s="672"/>
      <c r="I26" s="672"/>
      <c r="J26" s="672"/>
      <c r="K26" s="672"/>
    </row>
    <row r="27" spans="1:11">
      <c r="A27" s="345" t="s">
        <v>60</v>
      </c>
    </row>
  </sheetData>
  <mergeCells count="44">
    <mergeCell ref="F24:H24"/>
    <mergeCell ref="I24:K24"/>
    <mergeCell ref="I19:K19"/>
    <mergeCell ref="I20:K20"/>
    <mergeCell ref="I21:K21"/>
    <mergeCell ref="I22:K22"/>
    <mergeCell ref="I23:K23"/>
    <mergeCell ref="F19:H19"/>
    <mergeCell ref="F20:H20"/>
    <mergeCell ref="F22:H22"/>
    <mergeCell ref="F23:H23"/>
    <mergeCell ref="F21:H21"/>
    <mergeCell ref="I18:K18"/>
    <mergeCell ref="I14:K14"/>
    <mergeCell ref="I15:K15"/>
    <mergeCell ref="F14:H14"/>
    <mergeCell ref="F15:H15"/>
    <mergeCell ref="F18:H18"/>
    <mergeCell ref="F7:K7"/>
    <mergeCell ref="C8:D8"/>
    <mergeCell ref="B4:K4"/>
    <mergeCell ref="E7:E9"/>
    <mergeCell ref="I8:K8"/>
    <mergeCell ref="I5:K5"/>
    <mergeCell ref="I6:K6"/>
    <mergeCell ref="F6:H6"/>
    <mergeCell ref="F5:H5"/>
    <mergeCell ref="F8:H8"/>
    <mergeCell ref="F11:G11"/>
    <mergeCell ref="I11:K11"/>
    <mergeCell ref="A4:A11"/>
    <mergeCell ref="A13:E13"/>
    <mergeCell ref="C24:D24"/>
    <mergeCell ref="C7:D7"/>
    <mergeCell ref="C5:D5"/>
    <mergeCell ref="C6:D6"/>
    <mergeCell ref="C18:D18"/>
    <mergeCell ref="C19:D19"/>
    <mergeCell ref="C20:D20"/>
    <mergeCell ref="C22:D22"/>
    <mergeCell ref="C23:D23"/>
    <mergeCell ref="C10:D10"/>
    <mergeCell ref="F10:K10"/>
    <mergeCell ref="B7:B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Q246"/>
  <sheetViews>
    <sheetView view="pageBreakPreview" zoomScale="70" zoomScaleNormal="70" zoomScaleSheetLayoutView="70" workbookViewId="0">
      <pane xSplit="2" ySplit="9" topLeftCell="AT10" activePane="bottomRight" state="frozen"/>
      <selection activeCell="G23" sqref="G23"/>
      <selection pane="topRight" activeCell="G23" sqref="G23"/>
      <selection pane="bottomLeft" activeCell="G23" sqref="G23"/>
      <selection pane="bottomRight" activeCell="BF32" sqref="BF32"/>
    </sheetView>
  </sheetViews>
  <sheetFormatPr defaultColWidth="27.28515625" defaultRowHeight="15" outlineLevelRow="2" outlineLevelCol="1"/>
  <cols>
    <col min="1" max="1" width="12.85546875" style="18" customWidth="1"/>
    <col min="2" max="2" width="30.5703125" style="18" customWidth="1"/>
    <col min="3" max="6" width="21.7109375" style="18" hidden="1" customWidth="1" outlineLevel="1"/>
    <col min="7" max="10" width="21.7109375" style="305" hidden="1" customWidth="1" outlineLevel="1"/>
    <col min="11" max="11" width="1.42578125" style="18" customWidth="1" collapsed="1"/>
    <col min="12" max="12" width="17.7109375" style="305" customWidth="1"/>
    <col min="13" max="17" width="21.7109375" style="18" hidden="1" customWidth="1" outlineLevel="1"/>
    <col min="18" max="23" width="15.7109375" style="18" hidden="1" customWidth="1" outlineLevel="1"/>
    <col min="24" max="24" width="2.5703125" style="18" customWidth="1" collapsed="1"/>
    <col min="25" max="25" width="26.140625" style="18" customWidth="1"/>
    <col min="26" max="26" width="21.7109375" style="18" hidden="1" customWidth="1" outlineLevel="1"/>
    <col min="27" max="27" width="26" style="18" hidden="1" customWidth="1" outlineLevel="1"/>
    <col min="28" max="28" width="21.7109375" style="18" hidden="1" customWidth="1" outlineLevel="1"/>
    <col min="29" max="29" width="23.5703125" style="18" hidden="1" customWidth="1" outlineLevel="1"/>
    <col min="30" max="33" width="22.7109375" style="18" hidden="1" customWidth="1" outlineLevel="1"/>
    <col min="34" max="34" width="6.85546875" style="18" customWidth="1" collapsed="1"/>
    <col min="35" max="35" width="19.28515625" style="18" customWidth="1"/>
    <col min="36" max="42" width="19.28515625" style="18" hidden="1" customWidth="1" outlineLevel="1"/>
    <col min="43" max="43" width="12.42578125" style="18" customWidth="1" collapsed="1"/>
    <col min="44" max="45" width="19.28515625" style="18" bestFit="1" customWidth="1"/>
    <col min="46" max="46" width="20.7109375" style="18" bestFit="1" customWidth="1"/>
    <col min="47" max="47" width="20.85546875" style="18" customWidth="1"/>
    <col min="48" max="48" width="20.5703125" style="18" bestFit="1" customWidth="1"/>
    <col min="49" max="49" width="19.28515625" style="18" bestFit="1" customWidth="1"/>
    <col min="50" max="50" width="20.5703125" style="18" bestFit="1" customWidth="1"/>
    <col min="51" max="54" width="18.140625" style="18" customWidth="1"/>
    <col min="55" max="55" width="20.140625" style="18" customWidth="1"/>
    <col min="56" max="56" width="19.5703125" style="18" bestFit="1" customWidth="1"/>
    <col min="57" max="57" width="20.5703125" style="18" bestFit="1" customWidth="1"/>
    <col min="58" max="58" width="20.5703125" style="18" customWidth="1"/>
    <col min="59" max="59" width="28.28515625" style="18" customWidth="1"/>
    <col min="60" max="69" width="27.28515625" style="18" customWidth="1"/>
    <col min="70" max="70" width="2.7109375" style="18" customWidth="1"/>
    <col min="71" max="72" width="30.28515625" style="18" customWidth="1"/>
    <col min="73" max="74" width="29.28515625" style="18" customWidth="1"/>
    <col min="75" max="79" width="27.7109375" style="18" customWidth="1"/>
    <col min="80" max="80" width="27.28515625" style="18" customWidth="1"/>
    <col min="81" max="81" width="16.7109375" style="253" customWidth="1"/>
    <col min="82" max="83" width="11.7109375" style="253" customWidth="1"/>
    <col min="84" max="84" width="27.28515625" style="18" customWidth="1"/>
    <col min="85" max="16384" width="27.28515625" style="18"/>
  </cols>
  <sheetData>
    <row r="1" spans="1:173" hidden="1" outlineLevel="1"/>
    <row r="2" spans="1:173" hidden="1" outlineLevel="1">
      <c r="A2" s="251" t="s">
        <v>225</v>
      </c>
      <c r="B2" s="252">
        <v>0.27</v>
      </c>
    </row>
    <row r="3" spans="1:173" hidden="1" outlineLevel="2">
      <c r="A3" s="225" t="s">
        <v>217</v>
      </c>
      <c r="B3" s="226">
        <v>44495</v>
      </c>
    </row>
    <row r="4" spans="1:173" hidden="1" outlineLevel="2">
      <c r="A4" s="227" t="s">
        <v>220</v>
      </c>
      <c r="B4" s="249">
        <f>'Петли, защ, скр ручки_база'!B9</f>
        <v>100</v>
      </c>
    </row>
    <row r="5" spans="1:173" s="155" customFormat="1" hidden="1" outlineLevel="2">
      <c r="A5" s="295" t="s">
        <v>198</v>
      </c>
      <c r="B5" s="258">
        <f>B6*B7</f>
        <v>1.68</v>
      </c>
      <c r="C5" s="18"/>
      <c r="G5" s="2"/>
      <c r="H5" s="2"/>
      <c r="I5" s="2"/>
      <c r="J5" s="2"/>
      <c r="L5" s="9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254"/>
      <c r="CD5" s="254"/>
      <c r="CE5" s="254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</row>
    <row r="6" spans="1:173" s="155" customFormat="1" hidden="1" outlineLevel="2">
      <c r="A6" s="231" t="s">
        <v>277</v>
      </c>
      <c r="B6" s="232">
        <v>1.2</v>
      </c>
      <c r="C6" s="18"/>
      <c r="G6" s="2"/>
      <c r="H6" s="2"/>
      <c r="I6" s="2"/>
      <c r="J6" s="2"/>
      <c r="L6" s="9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254"/>
      <c r="CD6" s="254"/>
      <c r="CE6" s="254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</row>
    <row r="7" spans="1:173" s="155" customFormat="1" hidden="1" outlineLevel="2">
      <c r="A7" s="231" t="s">
        <v>278</v>
      </c>
      <c r="B7" s="232">
        <v>1.4</v>
      </c>
      <c r="C7" s="18"/>
      <c r="D7" s="155">
        <f>D18*B9*B5</f>
        <v>38690.399999999994</v>
      </c>
      <c r="G7" s="2"/>
      <c r="H7" s="2"/>
      <c r="I7" s="2"/>
      <c r="J7" s="2"/>
      <c r="L7" s="9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>
        <f>B7*B6</f>
        <v>1.68</v>
      </c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254"/>
      <c r="CD7" s="254"/>
      <c r="CE7" s="254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</row>
    <row r="8" spans="1:173" s="155" customFormat="1" hidden="1" outlineLevel="2">
      <c r="A8" s="250" t="s">
        <v>224</v>
      </c>
      <c r="B8" s="225"/>
      <c r="C8" s="18"/>
      <c r="G8" s="2"/>
      <c r="H8" s="2"/>
      <c r="I8" s="2"/>
      <c r="J8" s="2"/>
      <c r="L8" s="9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254"/>
      <c r="CD8" s="254"/>
      <c r="CE8" s="254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</row>
    <row r="9" spans="1:173" hidden="1" outlineLevel="2">
      <c r="A9" s="227" t="s">
        <v>220</v>
      </c>
      <c r="B9" s="227">
        <f>'Петли, защ, скр ручки_база'!B9</f>
        <v>100</v>
      </c>
    </row>
    <row r="10" spans="1:173" s="155" customFormat="1" ht="18.75" hidden="1" outlineLevel="1" collapsed="1">
      <c r="B10" s="317" t="s">
        <v>221</v>
      </c>
      <c r="G10" s="2"/>
      <c r="H10" s="2"/>
      <c r="I10" s="2"/>
      <c r="J10" s="2"/>
      <c r="L10" s="2"/>
      <c r="W10" s="102"/>
      <c r="CC10" s="88"/>
      <c r="CD10" s="88"/>
      <c r="CE10" s="88"/>
    </row>
    <row r="11" spans="1:173" s="40" customFormat="1" ht="30" hidden="1" customHeight="1" outlineLevel="2">
      <c r="B11" s="1579" t="s">
        <v>216</v>
      </c>
      <c r="C11" s="1576" t="s">
        <v>154</v>
      </c>
      <c r="D11" s="1582"/>
      <c r="E11" s="1576" t="s">
        <v>155</v>
      </c>
      <c r="F11" s="1582"/>
      <c r="G11" s="1568" t="s">
        <v>8</v>
      </c>
      <c r="H11" s="1586" t="s">
        <v>38</v>
      </c>
      <c r="I11" s="1586"/>
      <c r="J11" s="1586"/>
      <c r="K11" s="155"/>
      <c r="L11" s="1577" t="s">
        <v>141</v>
      </c>
      <c r="M11" s="1434" t="s">
        <v>258</v>
      </c>
      <c r="N11" s="1472"/>
      <c r="O11" s="1472"/>
      <c r="P11" s="1435"/>
      <c r="Q11" s="1574" t="s">
        <v>20</v>
      </c>
      <c r="R11" s="1433" t="s">
        <v>123</v>
      </c>
      <c r="S11" s="1433"/>
      <c r="T11" s="1486"/>
      <c r="U11" s="1433"/>
      <c r="V11" s="1486"/>
      <c r="W11" s="1433"/>
      <c r="Y11" s="1433" t="s">
        <v>35</v>
      </c>
      <c r="Z11" s="1433"/>
      <c r="AA11" s="1433"/>
      <c r="AB11" s="1433"/>
      <c r="AC11" s="1433"/>
      <c r="AD11" s="1433"/>
      <c r="AE11" s="1433"/>
      <c r="AF11" s="1433"/>
      <c r="AG11" s="1433"/>
      <c r="AI11" s="1433" t="s">
        <v>308</v>
      </c>
      <c r="AJ11" s="1433"/>
      <c r="AK11" s="1433"/>
      <c r="AL11" s="1433"/>
      <c r="AM11" s="1433"/>
      <c r="AN11" s="1433"/>
      <c r="AO11" s="1433"/>
      <c r="AP11" s="1433"/>
    </row>
    <row r="12" spans="1:173" s="155" customFormat="1" ht="43.5" hidden="1" customHeight="1" outlineLevel="2">
      <c r="B12" s="1580"/>
      <c r="C12" s="1567" t="s">
        <v>156</v>
      </c>
      <c r="D12" s="1567" t="s">
        <v>157</v>
      </c>
      <c r="E12" s="1567" t="s">
        <v>156</v>
      </c>
      <c r="F12" s="1567" t="s">
        <v>157</v>
      </c>
      <c r="G12" s="1569"/>
      <c r="H12" s="314" t="s">
        <v>300</v>
      </c>
      <c r="I12" s="314" t="s">
        <v>301</v>
      </c>
      <c r="J12" s="314" t="s">
        <v>299</v>
      </c>
      <c r="L12" s="1598"/>
      <c r="M12" s="1123" t="s">
        <v>270</v>
      </c>
      <c r="N12" s="1125"/>
      <c r="O12" s="1123" t="s">
        <v>271</v>
      </c>
      <c r="P12" s="1125"/>
      <c r="Q12" s="1575"/>
      <c r="R12" s="1126" t="s">
        <v>146</v>
      </c>
      <c r="S12" s="1593"/>
      <c r="T12" s="998"/>
      <c r="U12" s="1103" t="s">
        <v>147</v>
      </c>
      <c r="V12" s="1256"/>
      <c r="W12" s="1103"/>
      <c r="Y12" s="1576" t="s">
        <v>279</v>
      </c>
      <c r="Z12" s="1582"/>
      <c r="AA12" s="1594" t="s">
        <v>74</v>
      </c>
      <c r="AB12" s="1595"/>
      <c r="AC12" s="1596" t="s">
        <v>34</v>
      </c>
      <c r="AD12" s="1592" t="s">
        <v>282</v>
      </c>
      <c r="AE12" s="1592"/>
      <c r="AF12" s="1592" t="s">
        <v>281</v>
      </c>
      <c r="AG12" s="1592"/>
      <c r="AI12" s="1594" t="s">
        <v>309</v>
      </c>
      <c r="AJ12" s="1595"/>
      <c r="AK12" s="1594" t="s">
        <v>310</v>
      </c>
      <c r="AL12" s="1600"/>
      <c r="AM12" s="1590" t="s">
        <v>311</v>
      </c>
      <c r="AN12" s="1591"/>
      <c r="AO12" s="296" t="s">
        <v>282</v>
      </c>
      <c r="AP12" s="296" t="s">
        <v>281</v>
      </c>
    </row>
    <row r="13" spans="1:173" s="155" customFormat="1" ht="44.25" hidden="1" customHeight="1" outlineLevel="2">
      <c r="B13" s="1580"/>
      <c r="C13" s="1567"/>
      <c r="D13" s="1567"/>
      <c r="E13" s="1567"/>
      <c r="F13" s="1567"/>
      <c r="G13" s="1570"/>
      <c r="H13" s="315"/>
      <c r="I13" s="315"/>
      <c r="J13" s="315"/>
      <c r="L13" s="1599"/>
      <c r="M13" s="259" t="s">
        <v>272</v>
      </c>
      <c r="N13" s="259" t="s">
        <v>273</v>
      </c>
      <c r="O13" s="259" t="s">
        <v>272</v>
      </c>
      <c r="P13" s="259" t="s">
        <v>273</v>
      </c>
      <c r="Q13" s="284"/>
      <c r="R13" s="230" t="s">
        <v>274</v>
      </c>
      <c r="S13" s="230" t="s">
        <v>275</v>
      </c>
      <c r="T13" s="589"/>
      <c r="U13" s="230" t="s">
        <v>274</v>
      </c>
      <c r="V13" s="589"/>
      <c r="W13" s="230" t="s">
        <v>276</v>
      </c>
      <c r="Y13" s="233" t="s">
        <v>307</v>
      </c>
      <c r="Z13" s="233" t="s">
        <v>306</v>
      </c>
      <c r="AA13" s="316" t="s">
        <v>305</v>
      </c>
      <c r="AB13" s="316" t="s">
        <v>304</v>
      </c>
      <c r="AC13" s="1597"/>
      <c r="AD13" s="316" t="s">
        <v>283</v>
      </c>
      <c r="AE13" s="316" t="s">
        <v>284</v>
      </c>
      <c r="AF13" s="316" t="s">
        <v>283</v>
      </c>
      <c r="AG13" s="316" t="s">
        <v>284</v>
      </c>
      <c r="AI13" s="311" t="s">
        <v>312</v>
      </c>
      <c r="AJ13" s="296" t="s">
        <v>313</v>
      </c>
      <c r="AK13" s="296" t="s">
        <v>312</v>
      </c>
      <c r="AL13" s="296" t="s">
        <v>313</v>
      </c>
      <c r="AM13" s="296" t="s">
        <v>312</v>
      </c>
      <c r="AN13" s="296" t="s">
        <v>313</v>
      </c>
      <c r="AO13" s="296" t="s">
        <v>314</v>
      </c>
      <c r="AP13" s="296" t="s">
        <v>314</v>
      </c>
    </row>
    <row r="14" spans="1:173" s="155" customFormat="1" ht="25.5" hidden="1" outlineLevel="2">
      <c r="B14" s="1580"/>
      <c r="C14" s="1442" t="s">
        <v>18</v>
      </c>
      <c r="D14" s="1442"/>
      <c r="E14" s="1442" t="s">
        <v>18</v>
      </c>
      <c r="F14" s="1442"/>
      <c r="G14" s="234" t="s">
        <v>294</v>
      </c>
      <c r="H14" s="1442" t="s">
        <v>296</v>
      </c>
      <c r="I14" s="1442"/>
      <c r="J14" s="1442"/>
      <c r="L14" s="275" t="s">
        <v>295</v>
      </c>
      <c r="M14" s="264" t="s">
        <v>18</v>
      </c>
      <c r="N14" s="264" t="s">
        <v>18</v>
      </c>
      <c r="O14" s="264" t="s">
        <v>18</v>
      </c>
      <c r="P14" s="264" t="s">
        <v>18</v>
      </c>
      <c r="Q14" s="294" t="s">
        <v>18</v>
      </c>
      <c r="R14" s="1442" t="s">
        <v>36</v>
      </c>
      <c r="S14" s="1442"/>
      <c r="T14" s="1566"/>
      <c r="U14" s="1442"/>
      <c r="V14" s="1566"/>
      <c r="W14" s="1442"/>
      <c r="Y14" s="1589" t="s">
        <v>280</v>
      </c>
      <c r="Z14" s="1481"/>
      <c r="AA14" s="1481"/>
      <c r="AB14" s="1482"/>
      <c r="AC14" s="235" t="s">
        <v>285</v>
      </c>
      <c r="AD14" s="1589" t="s">
        <v>286</v>
      </c>
      <c r="AE14" s="1481"/>
      <c r="AF14" s="1481"/>
      <c r="AG14" s="1482"/>
      <c r="AI14" s="1589" t="s">
        <v>36</v>
      </c>
      <c r="AJ14" s="1481"/>
      <c r="AK14" s="1481"/>
      <c r="AL14" s="1481"/>
      <c r="AM14" s="1589" t="s">
        <v>36</v>
      </c>
      <c r="AN14" s="1482"/>
      <c r="AO14" s="1589" t="s">
        <v>36</v>
      </c>
      <c r="AP14" s="1481"/>
    </row>
    <row r="15" spans="1:173" s="198" customFormat="1" ht="84.75" hidden="1" customHeight="1" outlineLevel="2">
      <c r="B15" s="1581"/>
      <c r="C15" s="312" t="s">
        <v>263</v>
      </c>
      <c r="D15" s="313"/>
      <c r="E15" s="312" t="s">
        <v>264</v>
      </c>
      <c r="F15" s="313"/>
      <c r="G15" s="236" t="s">
        <v>160</v>
      </c>
      <c r="H15" s="236" t="s">
        <v>297</v>
      </c>
      <c r="I15" s="236" t="s">
        <v>298</v>
      </c>
      <c r="J15" s="236" t="s">
        <v>162</v>
      </c>
      <c r="K15" s="155"/>
      <c r="L15" s="236" t="s">
        <v>148</v>
      </c>
      <c r="M15" s="228" t="s">
        <v>259</v>
      </c>
      <c r="N15" s="228" t="s">
        <v>260</v>
      </c>
      <c r="O15" s="228" t="s">
        <v>261</v>
      </c>
      <c r="P15" s="228" t="s">
        <v>262</v>
      </c>
      <c r="Q15" s="237" t="s">
        <v>37</v>
      </c>
      <c r="R15" s="1571" t="s">
        <v>256</v>
      </c>
      <c r="S15" s="1572"/>
      <c r="T15" s="1000"/>
      <c r="U15" s="1571" t="s">
        <v>257</v>
      </c>
      <c r="V15" s="1573"/>
      <c r="W15" s="1572"/>
      <c r="Y15" s="297" t="s">
        <v>292</v>
      </c>
      <c r="Z15" s="297" t="s">
        <v>293</v>
      </c>
      <c r="AA15" s="297" t="s">
        <v>302</v>
      </c>
      <c r="AB15" s="297" t="s">
        <v>303</v>
      </c>
      <c r="AC15" s="297" t="s">
        <v>287</v>
      </c>
      <c r="AD15" s="297" t="s">
        <v>289</v>
      </c>
      <c r="AE15" s="297" t="s">
        <v>288</v>
      </c>
      <c r="AF15" s="297" t="s">
        <v>290</v>
      </c>
      <c r="AG15" s="297" t="s">
        <v>291</v>
      </c>
      <c r="AI15" s="297"/>
      <c r="AJ15" s="297"/>
      <c r="AK15" s="297"/>
      <c r="AL15" s="297"/>
      <c r="AM15" s="297"/>
      <c r="AN15" s="297"/>
      <c r="AO15" s="297"/>
      <c r="AP15" s="297"/>
    </row>
    <row r="16" spans="1:173" s="198" customFormat="1" hidden="1" outlineLevel="2">
      <c r="B16" s="287"/>
      <c r="C16" s="262"/>
      <c r="D16" s="263"/>
      <c r="E16" s="262"/>
      <c r="F16" s="263"/>
      <c r="G16" s="236"/>
      <c r="H16" s="236"/>
      <c r="I16" s="236"/>
      <c r="J16" s="236"/>
      <c r="K16" s="155"/>
      <c r="L16" s="236"/>
      <c r="M16" s="228"/>
      <c r="N16" s="228"/>
      <c r="O16" s="228"/>
      <c r="P16" s="228"/>
      <c r="Q16" s="237"/>
      <c r="R16" s="237"/>
      <c r="S16" s="237"/>
      <c r="T16" s="1001"/>
      <c r="U16" s="237"/>
      <c r="V16" s="1001"/>
      <c r="W16" s="237"/>
      <c r="Y16" s="238"/>
      <c r="Z16" s="238"/>
      <c r="AA16" s="238"/>
      <c r="AB16" s="238"/>
      <c r="AC16" s="238"/>
      <c r="AD16" s="238"/>
      <c r="AE16" s="238"/>
      <c r="AF16" s="238"/>
      <c r="AG16" s="238"/>
      <c r="AI16" s="238"/>
      <c r="AJ16" s="238"/>
      <c r="AK16" s="238"/>
      <c r="AL16" s="238"/>
      <c r="AM16" s="238"/>
      <c r="AN16" s="238"/>
      <c r="AO16" s="238"/>
      <c r="AP16" s="238"/>
    </row>
    <row r="17" spans="2:60" s="198" customFormat="1" hidden="1" outlineLevel="2">
      <c r="B17" s="287"/>
      <c r="C17" s="262"/>
      <c r="D17" s="263"/>
      <c r="E17" s="262"/>
      <c r="F17" s="263"/>
      <c r="G17" s="236"/>
      <c r="H17" s="236"/>
      <c r="I17" s="236"/>
      <c r="J17" s="236"/>
      <c r="K17" s="155"/>
      <c r="L17" s="236"/>
      <c r="M17" s="228"/>
      <c r="N17" s="228"/>
      <c r="O17" s="228"/>
      <c r="P17" s="228"/>
      <c r="Q17" s="237"/>
      <c r="R17" s="237"/>
      <c r="S17" s="237"/>
      <c r="T17" s="1001"/>
      <c r="U17" s="237"/>
      <c r="V17" s="1001"/>
      <c r="W17" s="237"/>
      <c r="Y17" s="238"/>
      <c r="Z17" s="238"/>
      <c r="AA17" s="238"/>
      <c r="AB17" s="238"/>
      <c r="AC17" s="238"/>
      <c r="AD17" s="238"/>
      <c r="AE17" s="238"/>
      <c r="AF17" s="238"/>
      <c r="AG17" s="238"/>
      <c r="AI17" s="238"/>
      <c r="AJ17" s="238"/>
      <c r="AK17" s="238"/>
      <c r="AL17" s="238"/>
      <c r="AM17" s="238"/>
      <c r="AN17" s="238"/>
      <c r="AO17" s="238"/>
      <c r="AP17" s="238"/>
    </row>
    <row r="18" spans="2:60" s="198" customFormat="1" ht="20.25" hidden="1" customHeight="1" outlineLevel="2">
      <c r="B18" s="293"/>
      <c r="C18" s="277">
        <f>C20+D22+D23+D21</f>
        <v>216.89999999999998</v>
      </c>
      <c r="D18" s="277">
        <f>D20+D22+D23+D21</f>
        <v>230.29999999999995</v>
      </c>
      <c r="E18" s="277">
        <v>169.8</v>
      </c>
      <c r="F18" s="277">
        <v>185.2</v>
      </c>
      <c r="G18" s="277">
        <v>31.25</v>
      </c>
      <c r="H18" s="277">
        <v>220</v>
      </c>
      <c r="I18" s="277">
        <v>240</v>
      </c>
      <c r="J18" s="277">
        <v>316</v>
      </c>
      <c r="K18" s="303"/>
      <c r="L18" s="277">
        <v>79.5</v>
      </c>
      <c r="M18" s="277">
        <v>109</v>
      </c>
      <c r="N18" s="277">
        <v>122</v>
      </c>
      <c r="O18" s="277">
        <v>146</v>
      </c>
      <c r="P18" s="277">
        <v>160</v>
      </c>
      <c r="Q18" s="277">
        <v>190.9</v>
      </c>
      <c r="R18" s="277">
        <v>91.82</v>
      </c>
      <c r="S18" s="277">
        <v>142.15</v>
      </c>
      <c r="T18" s="1002"/>
      <c r="U18" s="277">
        <v>183.64</v>
      </c>
      <c r="V18" s="1002"/>
      <c r="W18" s="277">
        <v>284.3</v>
      </c>
      <c r="X18" s="304"/>
      <c r="Y18" s="277">
        <v>29</v>
      </c>
      <c r="Z18" s="277">
        <v>83</v>
      </c>
      <c r="AA18" s="277">
        <v>102</v>
      </c>
      <c r="AB18" s="277">
        <v>205</v>
      </c>
      <c r="AC18" s="277">
        <v>116</v>
      </c>
      <c r="AD18" s="277">
        <v>96</v>
      </c>
      <c r="AE18" s="277">
        <v>127</v>
      </c>
      <c r="AF18" s="277">
        <v>146</v>
      </c>
      <c r="AG18" s="277">
        <v>191</v>
      </c>
      <c r="AH18" s="304"/>
      <c r="AI18" s="277">
        <v>115.79</v>
      </c>
      <c r="AJ18" s="277">
        <v>139.71</v>
      </c>
      <c r="AK18" s="277">
        <v>231.58</v>
      </c>
      <c r="AL18" s="277">
        <v>279.42</v>
      </c>
      <c r="AM18" s="277">
        <v>262.95999999999998</v>
      </c>
      <c r="AN18" s="277">
        <v>312.42</v>
      </c>
      <c r="AO18" s="277">
        <v>240.66</v>
      </c>
      <c r="AP18" s="277">
        <v>308.61</v>
      </c>
      <c r="AQ18" s="304"/>
      <c r="AR18" s="304"/>
    </row>
    <row r="19" spans="2:60" s="198" customFormat="1" ht="20.25" hidden="1" customHeight="1" outlineLevel="2">
      <c r="B19" s="255" t="s">
        <v>267</v>
      </c>
      <c r="C19" s="289"/>
      <c r="D19" s="290"/>
      <c r="E19" s="290"/>
      <c r="F19" s="290"/>
      <c r="G19" s="306"/>
      <c r="H19" s="306"/>
      <c r="I19" s="306"/>
      <c r="J19" s="306"/>
      <c r="K19" s="155"/>
      <c r="L19" s="292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Y19" s="292"/>
      <c r="Z19" s="292"/>
      <c r="AA19" s="292"/>
      <c r="AB19" s="292"/>
      <c r="AC19" s="292"/>
      <c r="AD19" s="292"/>
      <c r="AE19" s="292"/>
      <c r="AF19" s="292"/>
      <c r="AG19" s="292"/>
      <c r="AI19" s="292"/>
      <c r="AJ19" s="292"/>
      <c r="AK19" s="292"/>
      <c r="AL19" s="292"/>
      <c r="AM19" s="292"/>
      <c r="AN19" s="292"/>
      <c r="AO19" s="292"/>
      <c r="AP19" s="292"/>
    </row>
    <row r="20" spans="2:60" s="155" customFormat="1" ht="24" hidden="1" customHeight="1" outlineLevel="2">
      <c r="B20" s="318" t="s">
        <v>265</v>
      </c>
      <c r="C20" s="271">
        <v>187.3</v>
      </c>
      <c r="D20" s="240">
        <v>200.7</v>
      </c>
      <c r="G20" s="2"/>
      <c r="H20" s="2"/>
      <c r="I20" s="2"/>
      <c r="J20" s="2"/>
      <c r="K20" s="246"/>
      <c r="L20" s="308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I20" s="246"/>
      <c r="AJ20" s="246"/>
      <c r="AK20" s="246"/>
      <c r="AL20" s="246"/>
      <c r="AM20" s="246"/>
      <c r="AN20" s="246"/>
      <c r="AO20" s="246"/>
      <c r="AP20" s="246"/>
    </row>
    <row r="21" spans="2:60" s="155" customFormat="1" ht="41.25" hidden="1" customHeight="1" outlineLevel="2">
      <c r="B21" s="1583" t="s">
        <v>266</v>
      </c>
      <c r="C21" s="1583"/>
      <c r="D21" s="319">
        <v>22.2</v>
      </c>
      <c r="E21" s="244"/>
      <c r="F21" s="244"/>
      <c r="G21" s="307"/>
      <c r="H21" s="307"/>
      <c r="I21" s="307"/>
      <c r="J21" s="307"/>
      <c r="L21" s="2"/>
      <c r="M21" s="244"/>
      <c r="N21" s="244"/>
      <c r="O21" s="244"/>
      <c r="P21" s="244"/>
      <c r="Q21" s="244"/>
    </row>
    <row r="22" spans="2:60" s="155" customFormat="1" ht="41.25" hidden="1" customHeight="1" outlineLevel="2">
      <c r="B22" s="1583" t="s">
        <v>316</v>
      </c>
      <c r="C22" s="1583"/>
      <c r="D22" s="319">
        <v>4.7</v>
      </c>
      <c r="G22" s="2"/>
      <c r="H22" s="2"/>
      <c r="I22" s="2"/>
      <c r="J22" s="2"/>
      <c r="K22" s="221"/>
      <c r="L22" s="2"/>
    </row>
    <row r="23" spans="2:60" s="155" customFormat="1" ht="41.25" hidden="1" customHeight="1" outlineLevel="2">
      <c r="B23" s="1584" t="s">
        <v>317</v>
      </c>
      <c r="C23" s="1584"/>
      <c r="D23" s="320">
        <v>2.7</v>
      </c>
      <c r="G23" s="2"/>
      <c r="H23" s="2"/>
      <c r="I23" s="2"/>
      <c r="J23" s="2"/>
      <c r="L23" s="2"/>
    </row>
    <row r="24" spans="2:60" s="155" customFormat="1" ht="15" hidden="1" customHeight="1" outlineLevel="1" collapsed="1">
      <c r="C24" s="155" t="s">
        <v>572</v>
      </c>
      <c r="D24" s="155">
        <v>1.1000000000000001</v>
      </c>
      <c r="G24" s="2"/>
      <c r="H24" s="868" t="s">
        <v>668</v>
      </c>
      <c r="I24" s="2"/>
      <c r="J24" s="2"/>
      <c r="L24" s="2"/>
    </row>
    <row r="25" spans="2:60" s="155" customFormat="1" hidden="1" outlineLevel="1">
      <c r="B25" s="830" t="s">
        <v>240</v>
      </c>
      <c r="C25" s="868" t="s">
        <v>656</v>
      </c>
      <c r="G25" s="2"/>
      <c r="H25" s="868">
        <v>1.05</v>
      </c>
      <c r="I25" s="2"/>
      <c r="J25" s="2"/>
      <c r="L25" s="48"/>
      <c r="M25" s="41"/>
      <c r="N25" s="41"/>
      <c r="O25" s="41"/>
      <c r="P25" s="41"/>
      <c r="Q25" s="41"/>
      <c r="R25" s="988">
        <v>45139</v>
      </c>
      <c r="S25" s="41"/>
      <c r="T25" s="41"/>
      <c r="U25" s="41">
        <v>1.1000000000000001</v>
      </c>
      <c r="V25" s="41"/>
      <c r="W25" s="41"/>
      <c r="AI25" s="991">
        <v>45139</v>
      </c>
      <c r="AK25" s="992">
        <v>1.1000000000000001</v>
      </c>
    </row>
    <row r="26" spans="2:60" s="155" customFormat="1" hidden="1" outlineLevel="1">
      <c r="B26" s="1579" t="s">
        <v>557</v>
      </c>
      <c r="C26" s="1602" t="s">
        <v>154</v>
      </c>
      <c r="D26" s="1603"/>
      <c r="E26" s="1602" t="s">
        <v>155</v>
      </c>
      <c r="F26" s="1603"/>
      <c r="G26" s="1568" t="s">
        <v>8</v>
      </c>
      <c r="H26" s="1586" t="s">
        <v>38</v>
      </c>
      <c r="I26" s="1586"/>
      <c r="J26" s="1586"/>
      <c r="L26" s="1577" t="s">
        <v>141</v>
      </c>
      <c r="M26" s="1604" t="s">
        <v>258</v>
      </c>
      <c r="N26" s="1605"/>
      <c r="O26" s="1605"/>
      <c r="P26" s="1606"/>
      <c r="Q26" s="1607" t="s">
        <v>20</v>
      </c>
      <c r="R26" s="1433" t="s">
        <v>123</v>
      </c>
      <c r="S26" s="1433"/>
      <c r="T26" s="1486"/>
      <c r="U26" s="1433"/>
      <c r="V26" s="1486"/>
      <c r="W26" s="1433"/>
      <c r="X26" s="40"/>
      <c r="Y26" s="1601" t="s">
        <v>35</v>
      </c>
      <c r="Z26" s="1601"/>
      <c r="AA26" s="1601"/>
      <c r="AB26" s="1601"/>
      <c r="AC26" s="1601"/>
      <c r="AD26" s="1601"/>
      <c r="AE26" s="1601"/>
      <c r="AF26" s="1601"/>
      <c r="AG26" s="1601"/>
      <c r="AH26" s="40"/>
      <c r="AI26" s="1433" t="s">
        <v>308</v>
      </c>
      <c r="AJ26" s="1433"/>
      <c r="AK26" s="1433"/>
      <c r="AL26" s="1433"/>
      <c r="AM26" s="1433"/>
      <c r="AN26" s="1433"/>
      <c r="AO26" s="1433"/>
      <c r="AP26" s="1433"/>
      <c r="AR26" s="1431" t="s">
        <v>59</v>
      </c>
      <c r="AS26" s="1486" t="s">
        <v>585</v>
      </c>
      <c r="AT26" s="1486"/>
      <c r="AU26" s="1486"/>
      <c r="AV26" s="1486"/>
      <c r="AW26" s="1486"/>
      <c r="AX26" s="1486"/>
      <c r="AY26" s="1486"/>
      <c r="AZ26" s="1486"/>
      <c r="BA26" s="1486"/>
      <c r="BB26" s="1486"/>
      <c r="BC26" s="1486"/>
      <c r="BD26" s="1486"/>
      <c r="BE26" s="1486"/>
      <c r="BF26" s="1486"/>
      <c r="BG26" s="1486"/>
      <c r="BH26" s="1486"/>
    </row>
    <row r="27" spans="2:60" s="155" customFormat="1" ht="45" hidden="1" outlineLevel="1">
      <c r="B27" s="1580"/>
      <c r="C27" s="1567" t="s">
        <v>156</v>
      </c>
      <c r="D27" s="1567" t="s">
        <v>157</v>
      </c>
      <c r="E27" s="1567" t="s">
        <v>156</v>
      </c>
      <c r="F27" s="1567" t="s">
        <v>157</v>
      </c>
      <c r="G27" s="1569"/>
      <c r="H27" s="314" t="s">
        <v>300</v>
      </c>
      <c r="I27" s="314" t="s">
        <v>301</v>
      </c>
      <c r="J27" s="314" t="s">
        <v>299</v>
      </c>
      <c r="L27" s="1598"/>
      <c r="M27" s="1123" t="s">
        <v>270</v>
      </c>
      <c r="N27" s="1125"/>
      <c r="O27" s="1123" t="s">
        <v>271</v>
      </c>
      <c r="P27" s="1125"/>
      <c r="Q27" s="1608"/>
      <c r="R27" s="1277" t="s">
        <v>146</v>
      </c>
      <c r="S27" s="1278"/>
      <c r="T27" s="1279"/>
      <c r="U27" s="1103" t="s">
        <v>147</v>
      </c>
      <c r="V27" s="1256"/>
      <c r="W27" s="1103"/>
      <c r="Y27" s="1576" t="s">
        <v>279</v>
      </c>
      <c r="Z27" s="1582"/>
      <c r="AA27" s="1594" t="s">
        <v>74</v>
      </c>
      <c r="AB27" s="1595"/>
      <c r="AC27" s="1596" t="s">
        <v>34</v>
      </c>
      <c r="AD27" s="1592" t="s">
        <v>282</v>
      </c>
      <c r="AE27" s="1592"/>
      <c r="AF27" s="1592" t="s">
        <v>281</v>
      </c>
      <c r="AG27" s="1592"/>
      <c r="AI27" s="1594" t="s">
        <v>309</v>
      </c>
      <c r="AJ27" s="1595"/>
      <c r="AK27" s="1594" t="s">
        <v>310</v>
      </c>
      <c r="AL27" s="1600"/>
      <c r="AM27" s="1590" t="s">
        <v>311</v>
      </c>
      <c r="AN27" s="1591"/>
      <c r="AO27" s="296" t="s">
        <v>282</v>
      </c>
      <c r="AP27" s="296" t="s">
        <v>281</v>
      </c>
      <c r="AR27" s="1432"/>
      <c r="AS27" s="1609"/>
      <c r="AT27" s="1610"/>
      <c r="AU27" s="1610"/>
      <c r="AV27" s="1610"/>
      <c r="AW27" s="1610"/>
      <c r="AX27" s="1611"/>
      <c r="AY27" s="1609"/>
      <c r="AZ27" s="1610"/>
      <c r="BA27" s="1610"/>
      <c r="BB27" s="1610"/>
      <c r="BC27" s="1610"/>
      <c r="BD27" s="1611"/>
      <c r="BE27" s="1618"/>
      <c r="BF27" s="1619"/>
      <c r="BG27" s="1620"/>
      <c r="BH27" s="1620"/>
    </row>
    <row r="28" spans="2:60" s="155" customFormat="1" ht="75" hidden="1" outlineLevel="1">
      <c r="B28" s="1580"/>
      <c r="C28" s="1567"/>
      <c r="D28" s="1567"/>
      <c r="E28" s="1567"/>
      <c r="F28" s="1567"/>
      <c r="G28" s="1570"/>
      <c r="H28" s="315"/>
      <c r="I28" s="315"/>
      <c r="J28" s="315"/>
      <c r="L28" s="1599"/>
      <c r="M28" s="400" t="s">
        <v>272</v>
      </c>
      <c r="N28" s="400" t="s">
        <v>273</v>
      </c>
      <c r="O28" s="400" t="s">
        <v>272</v>
      </c>
      <c r="P28" s="400" t="s">
        <v>273</v>
      </c>
      <c r="Q28" s="407"/>
      <c r="R28" s="230" t="s">
        <v>274</v>
      </c>
      <c r="S28" s="230" t="s">
        <v>275</v>
      </c>
      <c r="T28" s="230" t="s">
        <v>276</v>
      </c>
      <c r="U28" s="230" t="s">
        <v>274</v>
      </c>
      <c r="V28" s="230" t="s">
        <v>275</v>
      </c>
      <c r="W28" s="230" t="s">
        <v>276</v>
      </c>
      <c r="Y28" s="296" t="s">
        <v>307</v>
      </c>
      <c r="Z28" s="296" t="s">
        <v>306</v>
      </c>
      <c r="AA28" s="408" t="s">
        <v>305</v>
      </c>
      <c r="AB28" s="408" t="s">
        <v>304</v>
      </c>
      <c r="AC28" s="1597"/>
      <c r="AD28" s="408" t="s">
        <v>283</v>
      </c>
      <c r="AE28" s="408" t="s">
        <v>284</v>
      </c>
      <c r="AF28" s="408" t="s">
        <v>283</v>
      </c>
      <c r="AG28" s="408" t="s">
        <v>284</v>
      </c>
      <c r="AI28" s="311" t="s">
        <v>312</v>
      </c>
      <c r="AJ28" s="296" t="s">
        <v>313</v>
      </c>
      <c r="AK28" s="296" t="s">
        <v>312</v>
      </c>
      <c r="AL28" s="296" t="s">
        <v>313</v>
      </c>
      <c r="AM28" s="296" t="s">
        <v>312</v>
      </c>
      <c r="AN28" s="296" t="s">
        <v>313</v>
      </c>
      <c r="AO28" s="296" t="s">
        <v>314</v>
      </c>
      <c r="AP28" s="296" t="s">
        <v>314</v>
      </c>
      <c r="AR28" s="1432"/>
      <c r="AS28" s="1621"/>
      <c r="AT28" s="1622"/>
      <c r="AU28" s="1622"/>
      <c r="AV28" s="1622"/>
      <c r="AW28" s="1622"/>
      <c r="AX28" s="1623"/>
      <c r="AY28" s="1621"/>
      <c r="AZ28" s="1622"/>
      <c r="BA28" s="1622"/>
      <c r="BB28" s="1622"/>
      <c r="BC28" s="1622"/>
      <c r="BD28" s="1623"/>
      <c r="BE28" s="1624"/>
      <c r="BF28" s="1625"/>
      <c r="BG28" s="1621"/>
      <c r="BH28" s="1623"/>
    </row>
    <row r="29" spans="2:60" s="155" customFormat="1" ht="25.5" hidden="1" customHeight="1" outlineLevel="1">
      <c r="B29" s="1580"/>
      <c r="C29" s="1442" t="s">
        <v>18</v>
      </c>
      <c r="D29" s="1442"/>
      <c r="E29" s="1442" t="s">
        <v>18</v>
      </c>
      <c r="F29" s="1442"/>
      <c r="G29" s="234" t="s">
        <v>294</v>
      </c>
      <c r="H29" s="1442" t="s">
        <v>296</v>
      </c>
      <c r="I29" s="1442"/>
      <c r="J29" s="1442"/>
      <c r="L29" s="400" t="s">
        <v>295</v>
      </c>
      <c r="M29" s="397" t="s">
        <v>18</v>
      </c>
      <c r="N29" s="397" t="s">
        <v>18</v>
      </c>
      <c r="O29" s="397" t="s">
        <v>18</v>
      </c>
      <c r="P29" s="397" t="s">
        <v>18</v>
      </c>
      <c r="Q29" s="406" t="s">
        <v>18</v>
      </c>
      <c r="R29" s="1442" t="s">
        <v>36</v>
      </c>
      <c r="S29" s="1442"/>
      <c r="T29" s="1566"/>
      <c r="U29" s="1442"/>
      <c r="V29" s="1566"/>
      <c r="W29" s="1442"/>
      <c r="Y29" s="1589" t="s">
        <v>280</v>
      </c>
      <c r="Z29" s="1481"/>
      <c r="AA29" s="1481"/>
      <c r="AB29" s="1482"/>
      <c r="AC29" s="235" t="s">
        <v>285</v>
      </c>
      <c r="AD29" s="1589" t="s">
        <v>286</v>
      </c>
      <c r="AE29" s="1481"/>
      <c r="AF29" s="1481"/>
      <c r="AG29" s="1482"/>
      <c r="AI29" s="1589" t="s">
        <v>36</v>
      </c>
      <c r="AJ29" s="1481"/>
      <c r="AK29" s="1481"/>
      <c r="AL29" s="1481"/>
      <c r="AM29" s="1589" t="s">
        <v>36</v>
      </c>
      <c r="AN29" s="1482"/>
      <c r="AO29" s="1589" t="s">
        <v>36</v>
      </c>
      <c r="AP29" s="1481"/>
      <c r="AR29" s="1432"/>
      <c r="AS29" s="1612" t="s">
        <v>578</v>
      </c>
      <c r="AT29" s="1613"/>
      <c r="AU29" s="1613"/>
      <c r="AV29" s="1613"/>
      <c r="AW29" s="1613"/>
      <c r="AX29" s="1614"/>
      <c r="AY29" s="1576" t="s">
        <v>605</v>
      </c>
      <c r="AZ29" s="1613"/>
      <c r="BA29" s="1613"/>
      <c r="BB29" s="1613"/>
      <c r="BC29" s="1613"/>
      <c r="BD29" s="1582"/>
      <c r="BE29" s="1576" t="s">
        <v>579</v>
      </c>
      <c r="BF29" s="1582"/>
      <c r="BG29" s="1615" t="s">
        <v>580</v>
      </c>
      <c r="BH29" s="1615"/>
    </row>
    <row r="30" spans="2:60" s="155" customFormat="1" ht="84" hidden="1" outlineLevel="1">
      <c r="B30" s="1581"/>
      <c r="C30" s="312" t="s">
        <v>263</v>
      </c>
      <c r="D30" s="313"/>
      <c r="E30" s="312" t="s">
        <v>264</v>
      </c>
      <c r="F30" s="313"/>
      <c r="G30" s="236" t="s">
        <v>160</v>
      </c>
      <c r="H30" s="236" t="s">
        <v>297</v>
      </c>
      <c r="I30" s="237" t="s">
        <v>298</v>
      </c>
      <c r="J30" s="237" t="s">
        <v>162</v>
      </c>
      <c r="L30" s="236" t="s">
        <v>148</v>
      </c>
      <c r="M30" s="228" t="s">
        <v>259</v>
      </c>
      <c r="N30" s="228" t="s">
        <v>260</v>
      </c>
      <c r="O30" s="228" t="s">
        <v>261</v>
      </c>
      <c r="P30" s="228" t="s">
        <v>262</v>
      </c>
      <c r="Q30" s="237" t="s">
        <v>37</v>
      </c>
      <c r="R30" s="1571" t="s">
        <v>256</v>
      </c>
      <c r="S30" s="1572"/>
      <c r="T30" s="1000"/>
      <c r="U30" s="1571" t="s">
        <v>257</v>
      </c>
      <c r="V30" s="1573"/>
      <c r="W30" s="1572"/>
      <c r="X30" s="198"/>
      <c r="Y30" s="297" t="s">
        <v>292</v>
      </c>
      <c r="Z30" s="297" t="s">
        <v>293</v>
      </c>
      <c r="AA30" s="297" t="s">
        <v>302</v>
      </c>
      <c r="AB30" s="297" t="s">
        <v>303</v>
      </c>
      <c r="AC30" s="297" t="s">
        <v>287</v>
      </c>
      <c r="AD30" s="297" t="s">
        <v>289</v>
      </c>
      <c r="AE30" s="297" t="s">
        <v>288</v>
      </c>
      <c r="AF30" s="297" t="s">
        <v>290</v>
      </c>
      <c r="AG30" s="297" t="s">
        <v>291</v>
      </c>
      <c r="AH30" s="198"/>
      <c r="AI30" s="297"/>
      <c r="AJ30" s="297"/>
      <c r="AK30" s="297"/>
      <c r="AL30" s="297"/>
      <c r="AM30" s="297"/>
      <c r="AN30" s="297"/>
      <c r="AO30" s="297"/>
      <c r="AP30" s="297"/>
      <c r="AR30" s="1432"/>
      <c r="AS30" s="1589" t="s">
        <v>39</v>
      </c>
      <c r="AT30" s="1481"/>
      <c r="AU30" s="1616"/>
      <c r="AV30" s="1616"/>
      <c r="AW30" s="1616"/>
      <c r="AX30" s="1616"/>
      <c r="AY30" s="1616"/>
      <c r="AZ30" s="1616"/>
      <c r="BA30" s="1616"/>
      <c r="BB30" s="1616"/>
      <c r="BC30" s="1616"/>
      <c r="BD30" s="1616"/>
      <c r="BE30" s="1481"/>
      <c r="BF30" s="1481"/>
      <c r="BG30" s="1617" t="s">
        <v>39</v>
      </c>
      <c r="BH30" s="1617"/>
    </row>
    <row r="31" spans="2:60" s="927" customFormat="1" ht="42" hidden="1" customHeight="1" outlineLevel="2">
      <c r="B31" s="924" t="s">
        <v>152</v>
      </c>
      <c r="C31" s="967">
        <v>40650</v>
      </c>
      <c r="D31" s="967">
        <v>42850</v>
      </c>
      <c r="E31" s="967">
        <v>38450</v>
      </c>
      <c r="F31" s="967">
        <v>40650</v>
      </c>
      <c r="G31" s="925">
        <v>12950</v>
      </c>
      <c r="H31" s="967">
        <f>CEILING(H33*$H$25,50)</f>
        <v>41950</v>
      </c>
      <c r="I31" s="967">
        <f>CEILING(I33*$H$25,50)</f>
        <v>47200</v>
      </c>
      <c r="J31" s="967">
        <f>CEILING(J33*$H$25,50)</f>
        <v>58750</v>
      </c>
      <c r="K31" s="926"/>
      <c r="L31" s="925">
        <v>15950</v>
      </c>
      <c r="M31" s="967">
        <v>23050</v>
      </c>
      <c r="N31" s="967">
        <v>26350</v>
      </c>
      <c r="O31" s="967">
        <v>30750</v>
      </c>
      <c r="P31" s="967">
        <v>32950</v>
      </c>
      <c r="Q31" s="967">
        <v>46150</v>
      </c>
      <c r="R31" s="990">
        <f>CEILING(R33*$U$25,50)</f>
        <v>18650</v>
      </c>
      <c r="S31" s="990">
        <f>CEILING(S33*$U$25,50)</f>
        <v>26350</v>
      </c>
      <c r="T31" s="1003">
        <f>R31+(S31-R31)*2</f>
        <v>34050</v>
      </c>
      <c r="U31" s="990">
        <f>CEILING(U33*$U$25,50)</f>
        <v>34050</v>
      </c>
      <c r="V31" s="1003">
        <f>U31+(W31-U31)/2</f>
        <v>43400</v>
      </c>
      <c r="W31" s="990">
        <f>CEILING(W33*$U$25,50)</f>
        <v>52750</v>
      </c>
      <c r="Y31" s="967">
        <v>9850</v>
      </c>
      <c r="Z31" s="967">
        <v>24150</v>
      </c>
      <c r="AA31" s="967">
        <v>24150</v>
      </c>
      <c r="AB31" s="967">
        <v>48350</v>
      </c>
      <c r="AC31" s="967">
        <v>28550</v>
      </c>
      <c r="AD31" s="967">
        <v>24150</v>
      </c>
      <c r="AE31" s="967">
        <v>29650</v>
      </c>
      <c r="AF31" s="967">
        <v>37350</v>
      </c>
      <c r="AG31" s="967">
        <v>49450</v>
      </c>
      <c r="AH31" s="925">
        <f>CEILING(AH18*$B$9*$B$6*$B$7, 50)</f>
        <v>0</v>
      </c>
      <c r="AI31" s="989">
        <f>CEILING(AI33*$AK$25,50)</f>
        <v>21950</v>
      </c>
      <c r="AJ31" s="989">
        <f t="shared" ref="AJ31:AP31" si="0">CEILING(AJ33*$AK$25,50)</f>
        <v>26350</v>
      </c>
      <c r="AK31" s="989">
        <f t="shared" si="0"/>
        <v>42850</v>
      </c>
      <c r="AL31" s="989">
        <f t="shared" si="0"/>
        <v>51650</v>
      </c>
      <c r="AM31" s="989">
        <f t="shared" si="0"/>
        <v>49450</v>
      </c>
      <c r="AN31" s="989">
        <f t="shared" si="0"/>
        <v>58250</v>
      </c>
      <c r="AO31" s="989">
        <f t="shared" si="0"/>
        <v>45050</v>
      </c>
      <c r="AP31" s="989">
        <f t="shared" si="0"/>
        <v>57150</v>
      </c>
      <c r="AR31" s="1465"/>
      <c r="AS31" s="928" t="s">
        <v>581</v>
      </c>
      <c r="AT31" s="929" t="s">
        <v>601</v>
      </c>
      <c r="AU31" s="928" t="s">
        <v>582</v>
      </c>
      <c r="AV31" s="929" t="s">
        <v>603</v>
      </c>
      <c r="AW31" s="928" t="s">
        <v>583</v>
      </c>
      <c r="AX31" s="929" t="s">
        <v>602</v>
      </c>
      <c r="AY31" s="928" t="s">
        <v>581</v>
      </c>
      <c r="AZ31" s="929" t="s">
        <v>601</v>
      </c>
      <c r="BA31" s="928" t="s">
        <v>604</v>
      </c>
      <c r="BB31" s="929" t="s">
        <v>603</v>
      </c>
      <c r="BC31" s="928" t="s">
        <v>583</v>
      </c>
      <c r="BD31" s="929" t="s">
        <v>602</v>
      </c>
      <c r="BE31" s="929" t="s">
        <v>581</v>
      </c>
      <c r="BF31" s="929" t="s">
        <v>601</v>
      </c>
      <c r="BG31" s="929" t="s">
        <v>584</v>
      </c>
      <c r="BH31" s="929" t="s">
        <v>601</v>
      </c>
    </row>
    <row r="32" spans="2:60" s="155" customFormat="1" ht="31.5" hidden="1" customHeight="1" outlineLevel="2">
      <c r="B32" s="1587" t="s">
        <v>317</v>
      </c>
      <c r="C32" s="1588"/>
      <c r="D32" s="968">
        <v>700</v>
      </c>
      <c r="E32" s="2"/>
      <c r="F32" s="2"/>
      <c r="G32" s="2"/>
      <c r="H32" s="2"/>
      <c r="I32" s="2"/>
      <c r="J32" s="2"/>
      <c r="K32" s="221"/>
      <c r="L32" s="2"/>
      <c r="R32" s="803" t="s">
        <v>666</v>
      </c>
      <c r="Y32" s="13">
        <f>Y31/Y57-1</f>
        <v>0.65546218487394947</v>
      </c>
      <c r="AG32" s="13"/>
      <c r="AI32" s="803" t="s">
        <v>666</v>
      </c>
      <c r="AR32" s="145" t="s">
        <v>70</v>
      </c>
      <c r="AS32" s="895">
        <v>9900</v>
      </c>
      <c r="AT32" s="895">
        <v>11000</v>
      </c>
      <c r="AU32" s="896">
        <v>11000</v>
      </c>
      <c r="AV32" s="896">
        <v>12500</v>
      </c>
      <c r="AW32" s="896">
        <v>12500</v>
      </c>
      <c r="AX32" s="896">
        <v>14000</v>
      </c>
      <c r="AY32" s="896">
        <v>11500</v>
      </c>
      <c r="AZ32" s="895">
        <v>13000</v>
      </c>
      <c r="BA32" s="896">
        <v>13000</v>
      </c>
      <c r="BB32" s="896">
        <v>14500</v>
      </c>
      <c r="BC32" s="896">
        <v>14500</v>
      </c>
      <c r="BD32" s="895">
        <v>16000</v>
      </c>
      <c r="BE32" s="894">
        <v>23500</v>
      </c>
      <c r="BF32" s="894">
        <v>26000</v>
      </c>
      <c r="BG32" s="894">
        <v>30000</v>
      </c>
      <c r="BH32" s="894">
        <v>37500</v>
      </c>
    </row>
    <row r="33" spans="1:50" s="155" customFormat="1" ht="15.75" hidden="1" outlineLevel="2">
      <c r="B33" s="630"/>
      <c r="C33" s="683"/>
      <c r="D33" s="683"/>
      <c r="E33" s="683"/>
      <c r="F33" s="683"/>
      <c r="G33" s="683"/>
      <c r="H33" s="925">
        <v>39950</v>
      </c>
      <c r="I33" s="925">
        <v>44950</v>
      </c>
      <c r="J33" s="925">
        <v>55950</v>
      </c>
      <c r="K33" s="221"/>
      <c r="L33" s="683"/>
      <c r="M33" s="683"/>
      <c r="N33" s="683"/>
      <c r="O33" s="683"/>
      <c r="P33" s="683"/>
      <c r="Q33" s="683"/>
      <c r="R33" s="925">
        <v>16950</v>
      </c>
      <c r="S33" s="925">
        <v>23950</v>
      </c>
      <c r="T33" s="1004"/>
      <c r="U33" s="925">
        <v>30950</v>
      </c>
      <c r="V33" s="1004"/>
      <c r="W33" s="925">
        <v>47950</v>
      </c>
      <c r="X33" s="683"/>
      <c r="Y33" s="683">
        <v>5081</v>
      </c>
      <c r="Z33" s="683"/>
      <c r="AC33" s="8"/>
      <c r="AI33" s="925">
        <v>19950</v>
      </c>
      <c r="AJ33" s="925">
        <v>23950</v>
      </c>
      <c r="AK33" s="925">
        <v>38950</v>
      </c>
      <c r="AL33" s="925">
        <v>46950</v>
      </c>
      <c r="AM33" s="925">
        <v>44950</v>
      </c>
      <c r="AN33" s="925">
        <v>52950</v>
      </c>
      <c r="AO33" s="925">
        <v>40950</v>
      </c>
      <c r="AP33" s="925">
        <v>51950</v>
      </c>
    </row>
    <row r="34" spans="1:50" s="155" customFormat="1" hidden="1" outlineLevel="2">
      <c r="A34" s="1561"/>
      <c r="B34" s="1359"/>
      <c r="C34" s="1563" t="s">
        <v>522</v>
      </c>
      <c r="D34" s="1564"/>
      <c r="E34" s="2"/>
      <c r="F34" s="2"/>
      <c r="G34" s="2"/>
      <c r="H34" s="9"/>
      <c r="I34" s="9"/>
      <c r="J34" s="9"/>
      <c r="K34" s="221"/>
      <c r="L34" s="2"/>
      <c r="AW34" s="939" t="s">
        <v>628</v>
      </c>
      <c r="AX34" s="155">
        <f>CEILING(58*5*1.3*1.65, 50)</f>
        <v>650</v>
      </c>
    </row>
    <row r="35" spans="1:50" s="155" customFormat="1" hidden="1" outlineLevel="2">
      <c r="A35" s="1149"/>
      <c r="B35" s="1562"/>
      <c r="C35" s="627" t="s">
        <v>523</v>
      </c>
      <c r="D35" s="627" t="s">
        <v>524</v>
      </c>
      <c r="E35" s="2"/>
      <c r="F35" s="2"/>
      <c r="G35" s="2"/>
      <c r="H35" s="996">
        <f>H31/H33-1</f>
        <v>5.0062578222778376E-2</v>
      </c>
      <c r="I35" s="996">
        <f>I31/I33-1</f>
        <v>5.0055617352614101E-2</v>
      </c>
      <c r="J35" s="996">
        <f>J31/J33-1</f>
        <v>5.0044682752457659E-2</v>
      </c>
      <c r="K35" s="221"/>
      <c r="L35" s="2"/>
      <c r="R35" s="13">
        <f>R31/R33-1</f>
        <v>0.10029498525073755</v>
      </c>
      <c r="S35" s="13">
        <f>S31/S33-1</f>
        <v>0.10020876826722347</v>
      </c>
      <c r="T35" s="13"/>
      <c r="U35" s="13">
        <f>U31/U33-1</f>
        <v>0.10016155088852985</v>
      </c>
      <c r="V35" s="13"/>
      <c r="W35" s="13">
        <f>W31/W33-1</f>
        <v>0.10010427528675714</v>
      </c>
      <c r="AI35" s="13">
        <f>AI31/AI33-1</f>
        <v>0.10025062656641603</v>
      </c>
      <c r="AJ35" s="13">
        <f t="shared" ref="AJ35:AP35" si="1">AJ31/AJ33-1</f>
        <v>0.10020876826722347</v>
      </c>
      <c r="AK35" s="13">
        <f t="shared" si="1"/>
        <v>0.1001283697047497</v>
      </c>
      <c r="AL35" s="13">
        <f t="shared" si="1"/>
        <v>0.10010649627263035</v>
      </c>
      <c r="AM35" s="13">
        <f t="shared" si="1"/>
        <v>0.10011123470522798</v>
      </c>
      <c r="AN35" s="13">
        <f t="shared" si="1"/>
        <v>0.10009442870632679</v>
      </c>
      <c r="AO35" s="13">
        <f t="shared" si="1"/>
        <v>0.10012210012210021</v>
      </c>
      <c r="AP35" s="13">
        <f t="shared" si="1"/>
        <v>0.10009624639076042</v>
      </c>
      <c r="AW35" s="939" t="s">
        <v>627</v>
      </c>
      <c r="AX35" s="155">
        <f>CEILING(58*8*1.3*1.65, 50)</f>
        <v>1000</v>
      </c>
    </row>
    <row r="36" spans="1:50" s="155" customFormat="1" hidden="1" outlineLevel="2">
      <c r="A36" s="1260" t="s">
        <v>14</v>
      </c>
      <c r="B36" s="1282"/>
      <c r="C36" s="477" t="s">
        <v>18</v>
      </c>
      <c r="D36" s="477" t="s">
        <v>18</v>
      </c>
      <c r="E36" s="2"/>
      <c r="F36" s="2"/>
      <c r="G36" s="2"/>
      <c r="H36" s="2"/>
      <c r="I36" s="2"/>
      <c r="J36" s="2"/>
      <c r="K36" s="221"/>
      <c r="L36" s="2"/>
      <c r="AW36" s="939" t="s">
        <v>626</v>
      </c>
      <c r="AX36" s="155">
        <f>CEILING(58*10*1.3*1.65, 50)</f>
        <v>1250</v>
      </c>
    </row>
    <row r="37" spans="1:50" s="155" customFormat="1" hidden="1" outlineLevel="2">
      <c r="A37" s="1260" t="s">
        <v>31</v>
      </c>
      <c r="B37" s="1282"/>
      <c r="C37" s="477" t="s">
        <v>45</v>
      </c>
      <c r="D37" s="477" t="s">
        <v>45</v>
      </c>
      <c r="E37" s="2"/>
      <c r="F37" s="2"/>
      <c r="G37" s="2"/>
      <c r="H37" s="2"/>
      <c r="I37" s="2"/>
      <c r="J37" s="2"/>
      <c r="K37" s="221"/>
      <c r="L37" s="2"/>
    </row>
    <row r="38" spans="1:50" s="155" customFormat="1" hidden="1" outlineLevel="2">
      <c r="A38" s="1565" t="s">
        <v>346</v>
      </c>
      <c r="B38" s="538" t="s">
        <v>374</v>
      </c>
      <c r="C38" s="629" t="s">
        <v>485</v>
      </c>
      <c r="D38" s="629"/>
      <c r="E38" s="2"/>
      <c r="F38" s="2"/>
      <c r="G38" s="2"/>
      <c r="H38" s="2"/>
      <c r="I38" s="2"/>
      <c r="J38" s="2"/>
      <c r="K38" s="221"/>
      <c r="L38" s="2"/>
      <c r="R38" s="244"/>
      <c r="S38" s="244"/>
      <c r="T38" s="244"/>
      <c r="U38" s="244"/>
      <c r="V38" s="244"/>
      <c r="W38" s="244"/>
      <c r="AI38" s="244"/>
    </row>
    <row r="39" spans="1:50" s="155" customFormat="1" ht="21" hidden="1" outlineLevel="2">
      <c r="A39" s="1250"/>
      <c r="B39" s="571" t="s">
        <v>347</v>
      </c>
      <c r="C39" s="834">
        <v>5400</v>
      </c>
      <c r="D39" s="479"/>
      <c r="E39" s="839">
        <f>C39/C65-1</f>
        <v>0.21348314606741581</v>
      </c>
      <c r="F39" s="2"/>
      <c r="G39" s="2"/>
      <c r="H39" s="2"/>
      <c r="I39" s="2"/>
      <c r="J39" s="2"/>
      <c r="K39" s="221"/>
      <c r="L39" s="2"/>
      <c r="S39" s="155">
        <f>S31/R31</f>
        <v>1.4128686327077749</v>
      </c>
      <c r="T39" s="155">
        <f>T31/R31</f>
        <v>1.8257372654155497</v>
      </c>
      <c r="V39" s="155">
        <f>V31/U31</f>
        <v>1.2745961820851688</v>
      </c>
      <c r="W39" s="155">
        <f>W31/U31</f>
        <v>1.5491923641703378</v>
      </c>
    </row>
    <row r="40" spans="1:50" s="155" customFormat="1" hidden="1" outlineLevel="2">
      <c r="A40" s="1250"/>
      <c r="B40" s="538" t="s">
        <v>17</v>
      </c>
      <c r="C40" s="629" t="s">
        <v>486</v>
      </c>
      <c r="D40" s="629" t="s">
        <v>486</v>
      </c>
      <c r="E40" s="839" t="e">
        <f t="shared" ref="E40:E49" si="2">C40/C66-1</f>
        <v>#VALUE!</v>
      </c>
      <c r="F40" s="2"/>
      <c r="G40" s="2"/>
      <c r="H40" s="2"/>
      <c r="I40" s="2"/>
      <c r="J40" s="2"/>
      <c r="K40" s="221"/>
      <c r="L40" s="2"/>
    </row>
    <row r="41" spans="1:50" s="155" customFormat="1" ht="21" hidden="1" outlineLevel="2">
      <c r="A41" s="1250"/>
      <c r="B41" s="571" t="s">
        <v>347</v>
      </c>
      <c r="C41" s="834">
        <v>5400</v>
      </c>
      <c r="D41" s="834">
        <v>1350</v>
      </c>
      <c r="E41" s="839">
        <f t="shared" si="2"/>
        <v>0.21348314606741581</v>
      </c>
      <c r="F41" s="2"/>
      <c r="G41" s="2"/>
      <c r="H41" s="2"/>
      <c r="I41" s="2"/>
      <c r="J41" s="2"/>
      <c r="K41" s="221"/>
      <c r="L41" s="2"/>
      <c r="S41" s="244">
        <f>S31-R31</f>
        <v>7700</v>
      </c>
    </row>
    <row r="42" spans="1:50" s="155" customFormat="1" hidden="1" outlineLevel="2">
      <c r="A42" s="1250"/>
      <c r="B42" s="481" t="s">
        <v>136</v>
      </c>
      <c r="C42" s="629" t="s">
        <v>525</v>
      </c>
      <c r="D42" s="629" t="s">
        <v>492</v>
      </c>
      <c r="E42" s="839" t="e">
        <f t="shared" si="2"/>
        <v>#VALUE!</v>
      </c>
      <c r="F42" s="2"/>
      <c r="G42" s="2"/>
      <c r="H42" s="2"/>
      <c r="I42" s="2"/>
      <c r="J42" s="2"/>
      <c r="K42" s="221"/>
      <c r="L42" s="2"/>
      <c r="W42" s="244">
        <f>W31-U31</f>
        <v>18700</v>
      </c>
    </row>
    <row r="43" spans="1:50" s="155" customFormat="1" ht="21" hidden="1" outlineLevel="2">
      <c r="A43" s="1250"/>
      <c r="B43" s="571" t="s">
        <v>347</v>
      </c>
      <c r="C43" s="834">
        <v>5300</v>
      </c>
      <c r="D43" s="834">
        <v>1350</v>
      </c>
      <c r="E43" s="839">
        <f t="shared" si="2"/>
        <v>0.21839080459770122</v>
      </c>
      <c r="F43" s="2"/>
      <c r="G43" s="2"/>
      <c r="H43" s="2"/>
      <c r="I43" s="2"/>
      <c r="J43" s="2"/>
      <c r="K43" s="221"/>
      <c r="L43" s="2"/>
      <c r="S43" s="244"/>
      <c r="W43" s="244">
        <f>W42/2</f>
        <v>9350</v>
      </c>
    </row>
    <row r="44" spans="1:50" s="155" customFormat="1" hidden="1" outlineLevel="2">
      <c r="A44" s="1250"/>
      <c r="B44" s="481" t="s">
        <v>41</v>
      </c>
      <c r="C44" s="629" t="s">
        <v>526</v>
      </c>
      <c r="D44" s="629" t="s">
        <v>518</v>
      </c>
      <c r="E44" s="839" t="e">
        <f t="shared" si="2"/>
        <v>#VALUE!</v>
      </c>
      <c r="F44" s="2"/>
      <c r="G44" s="2"/>
      <c r="H44" s="2"/>
      <c r="I44" s="2"/>
      <c r="J44" s="2"/>
      <c r="K44" s="221"/>
      <c r="L44" s="2"/>
    </row>
    <row r="45" spans="1:50" s="155" customFormat="1" ht="21" hidden="1" outlineLevel="2">
      <c r="A45" s="1250"/>
      <c r="B45" s="571" t="s">
        <v>347</v>
      </c>
      <c r="C45" s="834">
        <v>5300</v>
      </c>
      <c r="D45" s="834">
        <v>1350</v>
      </c>
      <c r="E45" s="839">
        <f t="shared" si="2"/>
        <v>0.21839080459770122</v>
      </c>
      <c r="F45" s="2"/>
      <c r="G45" s="2"/>
      <c r="H45" s="2"/>
      <c r="I45" s="2"/>
      <c r="J45" s="2"/>
      <c r="K45" s="221"/>
      <c r="L45" s="2"/>
      <c r="V45" s="244"/>
    </row>
    <row r="46" spans="1:50" s="155" customFormat="1" hidden="1" outlineLevel="2">
      <c r="A46" s="1250"/>
      <c r="B46" s="543" t="s">
        <v>30</v>
      </c>
      <c r="C46" s="629" t="s">
        <v>495</v>
      </c>
      <c r="D46" s="629" t="s">
        <v>495</v>
      </c>
      <c r="E46" s="839" t="e">
        <f t="shared" si="2"/>
        <v>#VALUE!</v>
      </c>
      <c r="F46" s="2"/>
      <c r="G46" s="2"/>
      <c r="H46" s="2"/>
      <c r="I46" s="2"/>
      <c r="J46" s="2"/>
      <c r="K46" s="221"/>
      <c r="L46" s="2"/>
    </row>
    <row r="47" spans="1:50" s="155" customFormat="1" ht="21" hidden="1" outlineLevel="2">
      <c r="A47" s="1250"/>
      <c r="B47" s="571" t="s">
        <v>347</v>
      </c>
      <c r="C47" s="834">
        <v>5300</v>
      </c>
      <c r="D47" s="834">
        <v>1350</v>
      </c>
      <c r="E47" s="839">
        <f t="shared" si="2"/>
        <v>0.21839080459770122</v>
      </c>
      <c r="F47" s="2"/>
      <c r="G47" s="2"/>
      <c r="H47" s="2"/>
      <c r="I47" s="2"/>
      <c r="J47" s="2"/>
      <c r="K47" s="221"/>
      <c r="L47" s="2"/>
    </row>
    <row r="48" spans="1:50" s="155" customFormat="1" hidden="1" outlineLevel="2">
      <c r="A48" s="1250"/>
      <c r="B48" s="543" t="s">
        <v>497</v>
      </c>
      <c r="C48" s="629" t="s">
        <v>527</v>
      </c>
      <c r="D48" s="629" t="s">
        <v>498</v>
      </c>
      <c r="E48" s="839" t="e">
        <f t="shared" si="2"/>
        <v>#VALUE!</v>
      </c>
      <c r="F48" s="2"/>
      <c r="G48" s="2"/>
      <c r="H48" s="2"/>
      <c r="I48" s="2"/>
      <c r="J48" s="2"/>
      <c r="K48" s="221"/>
      <c r="L48" s="2"/>
    </row>
    <row r="49" spans="1:83" s="155" customFormat="1" ht="21" hidden="1" outlineLevel="2">
      <c r="A49" s="1251"/>
      <c r="B49" s="571" t="s">
        <v>347</v>
      </c>
      <c r="C49" s="834">
        <v>5400</v>
      </c>
      <c r="D49" s="834">
        <v>1350</v>
      </c>
      <c r="E49" s="839">
        <f t="shared" si="2"/>
        <v>0.21348314606741581</v>
      </c>
      <c r="F49" s="2"/>
      <c r="G49" s="2"/>
      <c r="H49" s="2"/>
      <c r="I49" s="2"/>
      <c r="J49" s="2"/>
      <c r="K49" s="221"/>
      <c r="L49" s="2"/>
    </row>
    <row r="50" spans="1:83" s="155" customFormat="1" ht="15.75" hidden="1" outlineLevel="2">
      <c r="B50" s="630"/>
      <c r="C50" s="630"/>
      <c r="D50" s="544"/>
      <c r="E50" s="2"/>
      <c r="F50" s="2"/>
      <c r="G50" s="2"/>
      <c r="H50" s="2"/>
      <c r="I50" s="2"/>
      <c r="J50" s="2"/>
      <c r="K50" s="221"/>
      <c r="L50" s="2"/>
    </row>
    <row r="51" spans="1:83" s="155" customFormat="1" ht="15.75" hidden="1" outlineLevel="2">
      <c r="A51" s="803" t="s">
        <v>569</v>
      </c>
      <c r="B51" s="155" t="s">
        <v>571</v>
      </c>
      <c r="C51" s="804"/>
      <c r="D51" s="683"/>
      <c r="E51" s="803"/>
      <c r="F51" s="803"/>
      <c r="G51" s="803"/>
      <c r="H51" s="803"/>
      <c r="I51" s="803"/>
      <c r="J51" s="803"/>
      <c r="K51" s="805"/>
      <c r="L51" s="803"/>
      <c r="M51" s="803"/>
      <c r="N51" s="803"/>
      <c r="O51" s="803"/>
      <c r="P51" s="803"/>
      <c r="Q51" s="803"/>
      <c r="R51" s="803"/>
      <c r="S51" s="803"/>
      <c r="T51" s="803"/>
      <c r="U51" s="803"/>
      <c r="V51" s="803"/>
      <c r="W51" s="803"/>
      <c r="X51" s="803"/>
      <c r="Y51" s="803"/>
      <c r="Z51" s="803"/>
      <c r="AA51" s="803"/>
      <c r="AB51" s="803"/>
      <c r="AC51" s="803"/>
      <c r="AD51" s="803"/>
      <c r="AE51" s="803"/>
      <c r="AF51" s="803"/>
      <c r="AG51" s="803"/>
      <c r="AH51" s="803"/>
      <c r="AI51" s="803"/>
      <c r="AJ51" s="803"/>
      <c r="AK51" s="803"/>
      <c r="AL51" s="803"/>
      <c r="AM51" s="803"/>
      <c r="AN51" s="803"/>
      <c r="AO51" s="803"/>
      <c r="AP51" s="803"/>
    </row>
    <row r="52" spans="1:83" s="155" customFormat="1" hidden="1" outlineLevel="2">
      <c r="A52" s="803"/>
      <c r="B52" s="1528" t="s">
        <v>557</v>
      </c>
      <c r="C52" s="1544" t="s">
        <v>154</v>
      </c>
      <c r="D52" s="1545"/>
      <c r="E52" s="1544" t="s">
        <v>155</v>
      </c>
      <c r="F52" s="1545"/>
      <c r="G52" s="1546" t="s">
        <v>8</v>
      </c>
      <c r="H52" s="1533" t="s">
        <v>38</v>
      </c>
      <c r="I52" s="1533"/>
      <c r="J52" s="1533"/>
      <c r="K52" s="803"/>
      <c r="L52" s="1549" t="s">
        <v>141</v>
      </c>
      <c r="M52" s="1552" t="s">
        <v>258</v>
      </c>
      <c r="N52" s="1553"/>
      <c r="O52" s="1553"/>
      <c r="P52" s="1554"/>
      <c r="Q52" s="1531" t="s">
        <v>20</v>
      </c>
      <c r="R52" s="1533" t="s">
        <v>123</v>
      </c>
      <c r="S52" s="1533"/>
      <c r="T52" s="1534"/>
      <c r="U52" s="1533"/>
      <c r="V52" s="1534"/>
      <c r="W52" s="1533"/>
      <c r="X52" s="806"/>
      <c r="Y52" s="1533" t="s">
        <v>35</v>
      </c>
      <c r="Z52" s="1533"/>
      <c r="AA52" s="1533"/>
      <c r="AB52" s="1533"/>
      <c r="AC52" s="1533"/>
      <c r="AD52" s="1533"/>
      <c r="AE52" s="1533"/>
      <c r="AF52" s="1533"/>
      <c r="AG52" s="1533"/>
      <c r="AH52" s="806"/>
      <c r="AI52" s="1533" t="s">
        <v>308</v>
      </c>
      <c r="AJ52" s="1533"/>
      <c r="AK52" s="1533"/>
      <c r="AL52" s="1533"/>
      <c r="AM52" s="1533"/>
      <c r="AN52" s="1533"/>
      <c r="AO52" s="1533"/>
      <c r="AP52" s="1533"/>
    </row>
    <row r="53" spans="1:83" s="41" customFormat="1" ht="45" hidden="1" outlineLevel="2">
      <c r="A53" s="803"/>
      <c r="B53" s="1529"/>
      <c r="C53" s="1537" t="s">
        <v>156</v>
      </c>
      <c r="D53" s="1537" t="s">
        <v>157</v>
      </c>
      <c r="E53" s="1537" t="s">
        <v>156</v>
      </c>
      <c r="F53" s="1537" t="s">
        <v>157</v>
      </c>
      <c r="G53" s="1547"/>
      <c r="H53" s="807" t="s">
        <v>300</v>
      </c>
      <c r="I53" s="807" t="s">
        <v>301</v>
      </c>
      <c r="J53" s="807" t="s">
        <v>299</v>
      </c>
      <c r="K53" s="803"/>
      <c r="L53" s="1550"/>
      <c r="M53" s="1555" t="s">
        <v>270</v>
      </c>
      <c r="N53" s="1556"/>
      <c r="O53" s="1555" t="s">
        <v>271</v>
      </c>
      <c r="P53" s="1556"/>
      <c r="Q53" s="1532"/>
      <c r="R53" s="1557" t="s">
        <v>146</v>
      </c>
      <c r="S53" s="1558"/>
      <c r="T53" s="999"/>
      <c r="U53" s="1306" t="s">
        <v>147</v>
      </c>
      <c r="V53" s="1367"/>
      <c r="W53" s="1306"/>
      <c r="X53" s="803"/>
      <c r="Y53" s="1544" t="s">
        <v>279</v>
      </c>
      <c r="Z53" s="1545"/>
      <c r="AA53" s="1539" t="s">
        <v>74</v>
      </c>
      <c r="AB53" s="1540"/>
      <c r="AC53" s="1559" t="s">
        <v>34</v>
      </c>
      <c r="AD53" s="1538" t="s">
        <v>282</v>
      </c>
      <c r="AE53" s="1538"/>
      <c r="AF53" s="1538" t="s">
        <v>281</v>
      </c>
      <c r="AG53" s="1538"/>
      <c r="AH53" s="803"/>
      <c r="AI53" s="1539" t="s">
        <v>309</v>
      </c>
      <c r="AJ53" s="1540"/>
      <c r="AK53" s="1539" t="s">
        <v>310</v>
      </c>
      <c r="AL53" s="1541"/>
      <c r="AM53" s="1542" t="s">
        <v>311</v>
      </c>
      <c r="AN53" s="1543"/>
      <c r="AO53" s="808" t="s">
        <v>282</v>
      </c>
      <c r="AP53" s="808" t="s">
        <v>281</v>
      </c>
    </row>
    <row r="54" spans="1:83" s="155" customFormat="1" ht="15" hidden="1" customHeight="1" outlineLevel="1">
      <c r="A54" s="803"/>
      <c r="B54" s="1529"/>
      <c r="C54" s="1537"/>
      <c r="D54" s="1537"/>
      <c r="E54" s="1537"/>
      <c r="F54" s="1537"/>
      <c r="G54" s="1548"/>
      <c r="H54" s="809"/>
      <c r="I54" s="809"/>
      <c r="J54" s="809"/>
      <c r="K54" s="803"/>
      <c r="L54" s="1551"/>
      <c r="M54" s="810" t="s">
        <v>272</v>
      </c>
      <c r="N54" s="810" t="s">
        <v>273</v>
      </c>
      <c r="O54" s="810" t="s">
        <v>272</v>
      </c>
      <c r="P54" s="810" t="s">
        <v>273</v>
      </c>
      <c r="Q54" s="811"/>
      <c r="R54" s="812" t="s">
        <v>274</v>
      </c>
      <c r="S54" s="812" t="s">
        <v>275</v>
      </c>
      <c r="T54" s="800"/>
      <c r="U54" s="812" t="s">
        <v>274</v>
      </c>
      <c r="V54" s="800"/>
      <c r="W54" s="812" t="s">
        <v>276</v>
      </c>
      <c r="X54" s="803"/>
      <c r="Y54" s="808" t="s">
        <v>307</v>
      </c>
      <c r="Z54" s="808" t="s">
        <v>306</v>
      </c>
      <c r="AA54" s="813" t="s">
        <v>305</v>
      </c>
      <c r="AB54" s="813" t="s">
        <v>304</v>
      </c>
      <c r="AC54" s="1560"/>
      <c r="AD54" s="813" t="s">
        <v>283</v>
      </c>
      <c r="AE54" s="813" t="s">
        <v>284</v>
      </c>
      <c r="AF54" s="813" t="s">
        <v>283</v>
      </c>
      <c r="AG54" s="813" t="s">
        <v>284</v>
      </c>
      <c r="AH54" s="803"/>
      <c r="AI54" s="814" t="s">
        <v>312</v>
      </c>
      <c r="AJ54" s="808" t="s">
        <v>313</v>
      </c>
      <c r="AK54" s="808" t="s">
        <v>312</v>
      </c>
      <c r="AL54" s="808" t="s">
        <v>313</v>
      </c>
      <c r="AM54" s="808" t="s">
        <v>312</v>
      </c>
      <c r="AN54" s="808" t="s">
        <v>313</v>
      </c>
      <c r="AO54" s="808" t="s">
        <v>314</v>
      </c>
      <c r="AP54" s="808" t="s">
        <v>314</v>
      </c>
    </row>
    <row r="55" spans="1:83" ht="25.5" hidden="1" outlineLevel="1">
      <c r="A55" s="803"/>
      <c r="B55" s="1529"/>
      <c r="C55" s="1535" t="s">
        <v>18</v>
      </c>
      <c r="D55" s="1535"/>
      <c r="E55" s="1535" t="s">
        <v>18</v>
      </c>
      <c r="F55" s="1535"/>
      <c r="G55" s="815" t="s">
        <v>294</v>
      </c>
      <c r="H55" s="1535" t="s">
        <v>296</v>
      </c>
      <c r="I55" s="1535"/>
      <c r="J55" s="1535"/>
      <c r="K55" s="803"/>
      <c r="L55" s="810" t="s">
        <v>295</v>
      </c>
      <c r="M55" s="816" t="s">
        <v>18</v>
      </c>
      <c r="N55" s="816" t="s">
        <v>18</v>
      </c>
      <c r="O55" s="816" t="s">
        <v>18</v>
      </c>
      <c r="P55" s="816" t="s">
        <v>18</v>
      </c>
      <c r="Q55" s="817" t="s">
        <v>18</v>
      </c>
      <c r="R55" s="1535" t="s">
        <v>36</v>
      </c>
      <c r="S55" s="1535"/>
      <c r="T55" s="1536"/>
      <c r="U55" s="1535"/>
      <c r="V55" s="1536"/>
      <c r="W55" s="1535"/>
      <c r="X55" s="803"/>
      <c r="Y55" s="1517" t="s">
        <v>280</v>
      </c>
      <c r="Z55" s="1518"/>
      <c r="AA55" s="1518"/>
      <c r="AB55" s="1519"/>
      <c r="AC55" s="818" t="s">
        <v>285</v>
      </c>
      <c r="AD55" s="1517" t="s">
        <v>286</v>
      </c>
      <c r="AE55" s="1518"/>
      <c r="AF55" s="1518"/>
      <c r="AG55" s="1519"/>
      <c r="AH55" s="803"/>
      <c r="AI55" s="1517" t="s">
        <v>36</v>
      </c>
      <c r="AJ55" s="1518"/>
      <c r="AK55" s="1518"/>
      <c r="AL55" s="1518"/>
      <c r="AM55" s="1517" t="s">
        <v>36</v>
      </c>
      <c r="AN55" s="1519"/>
      <c r="AO55" s="1517" t="s">
        <v>36</v>
      </c>
      <c r="AP55" s="1518"/>
      <c r="CC55" s="18"/>
      <c r="CD55" s="18"/>
      <c r="CE55" s="18"/>
    </row>
    <row r="56" spans="1:83" ht="84" hidden="1" outlineLevel="1">
      <c r="A56" s="803"/>
      <c r="B56" s="1530"/>
      <c r="C56" s="819" t="s">
        <v>263</v>
      </c>
      <c r="D56" s="820"/>
      <c r="E56" s="819" t="s">
        <v>264</v>
      </c>
      <c r="F56" s="820"/>
      <c r="G56" s="821" t="s">
        <v>160</v>
      </c>
      <c r="H56" s="821" t="s">
        <v>297</v>
      </c>
      <c r="I56" s="821" t="s">
        <v>298</v>
      </c>
      <c r="J56" s="821" t="s">
        <v>162</v>
      </c>
      <c r="K56" s="803"/>
      <c r="L56" s="821" t="s">
        <v>148</v>
      </c>
      <c r="M56" s="822" t="s">
        <v>259</v>
      </c>
      <c r="N56" s="822" t="s">
        <v>260</v>
      </c>
      <c r="O56" s="822" t="s">
        <v>261</v>
      </c>
      <c r="P56" s="822" t="s">
        <v>262</v>
      </c>
      <c r="Q56" s="821" t="s">
        <v>37</v>
      </c>
      <c r="R56" s="1520" t="s">
        <v>256</v>
      </c>
      <c r="S56" s="1521"/>
      <c r="T56" s="1005"/>
      <c r="U56" s="1520" t="s">
        <v>257</v>
      </c>
      <c r="V56" s="1522"/>
      <c r="W56" s="1521"/>
      <c r="X56" s="823"/>
      <c r="Y56" s="824" t="s">
        <v>292</v>
      </c>
      <c r="Z56" s="824" t="s">
        <v>293</v>
      </c>
      <c r="AA56" s="824" t="s">
        <v>302</v>
      </c>
      <c r="AB56" s="824" t="s">
        <v>303</v>
      </c>
      <c r="AC56" s="824" t="s">
        <v>287</v>
      </c>
      <c r="AD56" s="824" t="s">
        <v>289</v>
      </c>
      <c r="AE56" s="824" t="s">
        <v>288</v>
      </c>
      <c r="AF56" s="824" t="s">
        <v>290</v>
      </c>
      <c r="AG56" s="824" t="s">
        <v>291</v>
      </c>
      <c r="AH56" s="823"/>
      <c r="AI56" s="824"/>
      <c r="AJ56" s="824"/>
      <c r="AK56" s="824"/>
      <c r="AL56" s="824"/>
      <c r="AM56" s="824"/>
      <c r="AN56" s="824"/>
      <c r="AO56" s="824"/>
      <c r="AP56" s="824"/>
      <c r="CC56" s="18"/>
      <c r="CD56" s="18"/>
      <c r="CE56" s="18"/>
    </row>
    <row r="57" spans="1:83" ht="15.75" hidden="1" outlineLevel="1">
      <c r="A57" s="823"/>
      <c r="B57" s="825" t="s">
        <v>152</v>
      </c>
      <c r="C57" s="826">
        <v>31950</v>
      </c>
      <c r="D57" s="826">
        <v>33950</v>
      </c>
      <c r="E57" s="826">
        <v>28950</v>
      </c>
      <c r="F57" s="826">
        <v>31950</v>
      </c>
      <c r="G57" s="826">
        <v>5950</v>
      </c>
      <c r="H57" s="826">
        <v>37950</v>
      </c>
      <c r="I57" s="826">
        <v>40950</v>
      </c>
      <c r="J57" s="826">
        <v>53950</v>
      </c>
      <c r="K57" s="803"/>
      <c r="L57" s="826">
        <v>13950</v>
      </c>
      <c r="M57" s="826">
        <v>18950</v>
      </c>
      <c r="N57" s="826">
        <v>20950</v>
      </c>
      <c r="O57" s="826">
        <v>24950</v>
      </c>
      <c r="P57" s="826">
        <v>26950</v>
      </c>
      <c r="Q57" s="826">
        <v>34950</v>
      </c>
      <c r="R57" s="826">
        <v>16450</v>
      </c>
      <c r="S57" s="826">
        <v>23950</v>
      </c>
      <c r="T57" s="801"/>
      <c r="U57" s="826">
        <v>30950</v>
      </c>
      <c r="V57" s="801"/>
      <c r="W57" s="826">
        <v>47950</v>
      </c>
      <c r="X57" s="823"/>
      <c r="Y57" s="826">
        <v>5950</v>
      </c>
      <c r="Z57" s="826">
        <v>15950</v>
      </c>
      <c r="AA57" s="826">
        <v>17950</v>
      </c>
      <c r="AB57" s="826">
        <v>34950</v>
      </c>
      <c r="AC57" s="826">
        <v>19950</v>
      </c>
      <c r="AD57" s="826">
        <v>17950</v>
      </c>
      <c r="AE57" s="826">
        <v>21950</v>
      </c>
      <c r="AF57" s="826">
        <v>25950</v>
      </c>
      <c r="AG57" s="826">
        <v>33950</v>
      </c>
      <c r="AH57" s="826">
        <f>CEILING(AH79*$B$9*$B$6*$B$7, 50)</f>
        <v>0</v>
      </c>
      <c r="AI57" s="826">
        <v>19950</v>
      </c>
      <c r="AJ57" s="826">
        <v>23950</v>
      </c>
      <c r="AK57" s="826" t="e">
        <f>CEILING(AK79*$B$9*$B$6*$B$7, 50)</f>
        <v>#VALUE!</v>
      </c>
      <c r="AL57" s="826">
        <f>CEILING(AL79*$B$9*$B$6*$B$7, 50)</f>
        <v>0</v>
      </c>
      <c r="AM57" s="826">
        <v>44950</v>
      </c>
      <c r="AN57" s="826">
        <v>52950</v>
      </c>
      <c r="AO57" s="826">
        <v>40950</v>
      </c>
      <c r="AP57" s="826">
        <v>51950</v>
      </c>
      <c r="CC57" s="18"/>
      <c r="CD57" s="18"/>
      <c r="CE57" s="18"/>
    </row>
    <row r="58" spans="1:83" ht="15.75" hidden="1" outlineLevel="1">
      <c r="A58" s="803"/>
      <c r="B58" s="1523" t="s">
        <v>570</v>
      </c>
      <c r="C58" s="1524"/>
      <c r="D58" s="827">
        <f>CEILING(D84*$B$9*$B$6*$B$7, 50)</f>
        <v>0</v>
      </c>
      <c r="E58" s="803"/>
      <c r="F58" s="803"/>
      <c r="G58" s="803"/>
      <c r="H58" s="803"/>
      <c r="I58" s="803"/>
      <c r="J58" s="803"/>
      <c r="K58" s="805"/>
      <c r="L58" s="803"/>
      <c r="M58" s="803"/>
      <c r="N58" s="803"/>
      <c r="O58" s="803"/>
      <c r="P58" s="803"/>
      <c r="Q58" s="803"/>
      <c r="R58" s="803"/>
      <c r="S58" s="803"/>
      <c r="T58" s="803"/>
      <c r="U58" s="803"/>
      <c r="V58" s="803"/>
      <c r="W58" s="803"/>
      <c r="X58" s="803"/>
      <c r="Y58" s="803"/>
      <c r="Z58" s="803"/>
      <c r="AA58" s="803"/>
      <c r="AB58" s="803"/>
      <c r="AC58" s="803"/>
      <c r="AD58" s="803"/>
      <c r="AE58" s="803"/>
      <c r="AF58" s="803"/>
      <c r="AG58" s="803"/>
      <c r="AH58" s="803"/>
      <c r="AI58" s="803"/>
      <c r="AJ58" s="803"/>
      <c r="AK58" s="803"/>
      <c r="AL58" s="803"/>
      <c r="AM58" s="803"/>
      <c r="AN58" s="803"/>
      <c r="AO58" s="803"/>
      <c r="AP58" s="803"/>
      <c r="CC58" s="18"/>
      <c r="CD58" s="18"/>
      <c r="CE58" s="18"/>
    </row>
    <row r="59" spans="1:83" ht="15.75" hidden="1" outlineLevel="1">
      <c r="A59" s="803"/>
      <c r="B59" s="804"/>
      <c r="C59" s="683"/>
      <c r="D59" s="683"/>
      <c r="E59" s="683"/>
      <c r="F59" s="683"/>
      <c r="G59" s="683"/>
      <c r="H59" s="683"/>
      <c r="I59" s="683"/>
      <c r="J59" s="683"/>
      <c r="K59" s="805"/>
      <c r="L59" s="683"/>
      <c r="M59" s="683"/>
      <c r="N59" s="683"/>
      <c r="O59" s="683"/>
      <c r="P59" s="683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803"/>
      <c r="AB59" s="803"/>
      <c r="AC59" s="828"/>
      <c r="AD59" s="803"/>
      <c r="AE59" s="803"/>
      <c r="AF59" s="803"/>
      <c r="AG59" s="803"/>
      <c r="AH59" s="803"/>
      <c r="AI59" s="803"/>
      <c r="AJ59" s="803"/>
      <c r="AK59" s="803"/>
      <c r="AL59" s="803"/>
      <c r="AM59" s="803"/>
      <c r="AN59" s="803"/>
      <c r="AO59" s="803"/>
      <c r="AP59" s="803"/>
      <c r="CC59" s="18"/>
      <c r="CD59" s="18"/>
      <c r="CE59" s="18"/>
    </row>
    <row r="60" spans="1:83" hidden="1" outlineLevel="1">
      <c r="A60" s="1525"/>
      <c r="B60" s="1339"/>
      <c r="C60" s="1244" t="s">
        <v>522</v>
      </c>
      <c r="D60" s="1247"/>
      <c r="E60" s="803"/>
      <c r="F60" s="803"/>
      <c r="G60" s="803"/>
      <c r="H60" s="828"/>
      <c r="I60" s="828"/>
      <c r="J60" s="828"/>
      <c r="K60" s="805"/>
      <c r="L60" s="803"/>
      <c r="M60" s="803"/>
      <c r="N60" s="803"/>
      <c r="O60" s="803"/>
      <c r="P60" s="803"/>
      <c r="Q60" s="803"/>
      <c r="R60" s="803"/>
      <c r="S60" s="803"/>
      <c r="T60" s="803"/>
      <c r="U60" s="803"/>
      <c r="V60" s="803"/>
      <c r="W60" s="803"/>
      <c r="X60" s="803"/>
      <c r="Y60" s="803"/>
      <c r="Z60" s="803"/>
      <c r="AA60" s="803"/>
      <c r="AB60" s="803"/>
      <c r="AC60" s="803"/>
      <c r="AD60" s="803"/>
      <c r="AE60" s="803"/>
      <c r="AF60" s="803"/>
      <c r="AG60" s="803"/>
      <c r="AH60" s="803"/>
      <c r="AI60" s="803"/>
      <c r="AJ60" s="803"/>
      <c r="AK60" s="803"/>
      <c r="AL60" s="803"/>
      <c r="AM60" s="803"/>
      <c r="AN60" s="803"/>
      <c r="AO60" s="803"/>
      <c r="AP60" s="803"/>
      <c r="CC60" s="18"/>
      <c r="CD60" s="18"/>
      <c r="CE60" s="18"/>
    </row>
    <row r="61" spans="1:83" hidden="1" outlineLevel="1">
      <c r="A61" s="1526"/>
      <c r="B61" s="1527"/>
      <c r="C61" s="787" t="s">
        <v>523</v>
      </c>
      <c r="D61" s="787" t="s">
        <v>524</v>
      </c>
      <c r="E61" s="803"/>
      <c r="F61" s="803"/>
      <c r="G61" s="803"/>
      <c r="H61" s="828"/>
      <c r="I61" s="829"/>
      <c r="J61" s="828"/>
      <c r="K61" s="805"/>
      <c r="L61" s="803"/>
      <c r="M61" s="803"/>
      <c r="N61" s="803"/>
      <c r="O61" s="803"/>
      <c r="P61" s="803"/>
      <c r="Q61" s="803"/>
      <c r="R61" s="803"/>
      <c r="S61" s="803"/>
      <c r="T61" s="803"/>
      <c r="U61" s="803"/>
      <c r="V61" s="803"/>
      <c r="W61" s="803"/>
      <c r="X61" s="803"/>
      <c r="Y61" s="803"/>
      <c r="Z61" s="803"/>
      <c r="AA61" s="803"/>
      <c r="AB61" s="803"/>
      <c r="AC61" s="803"/>
      <c r="AD61" s="803"/>
      <c r="AE61" s="803"/>
      <c r="AF61" s="803"/>
      <c r="AG61" s="803"/>
      <c r="AH61" s="803"/>
      <c r="AI61" s="803"/>
      <c r="AJ61" s="803"/>
      <c r="AK61" s="803"/>
      <c r="AL61" s="803"/>
      <c r="AM61" s="803"/>
      <c r="AN61" s="803"/>
      <c r="AO61" s="803"/>
      <c r="AP61" s="803"/>
      <c r="CC61" s="18"/>
      <c r="CD61" s="18"/>
      <c r="CE61" s="18"/>
    </row>
    <row r="62" spans="1:83" hidden="1" outlineLevel="1">
      <c r="A62" s="1310" t="s">
        <v>14</v>
      </c>
      <c r="B62" s="1311"/>
      <c r="C62" s="723" t="s">
        <v>18</v>
      </c>
      <c r="D62" s="723" t="s">
        <v>18</v>
      </c>
      <c r="E62" s="803"/>
      <c r="F62" s="803"/>
      <c r="G62" s="803"/>
      <c r="H62" s="803"/>
      <c r="I62" s="803"/>
      <c r="J62" s="803"/>
      <c r="K62" s="805"/>
      <c r="L62" s="803"/>
      <c r="M62" s="803"/>
      <c r="N62" s="803"/>
      <c r="O62" s="803"/>
      <c r="P62" s="803"/>
      <c r="Q62" s="803"/>
      <c r="R62" s="803"/>
      <c r="S62" s="803"/>
      <c r="T62" s="803"/>
      <c r="U62" s="803"/>
      <c r="V62" s="803"/>
      <c r="W62" s="803"/>
      <c r="X62" s="803"/>
      <c r="Y62" s="803"/>
      <c r="Z62" s="803"/>
      <c r="AA62" s="803"/>
      <c r="AB62" s="803"/>
      <c r="AC62" s="803"/>
      <c r="AD62" s="803"/>
      <c r="AE62" s="803"/>
      <c r="AF62" s="803"/>
      <c r="AG62" s="803"/>
      <c r="AH62" s="803"/>
      <c r="AI62" s="803"/>
      <c r="AJ62" s="803"/>
      <c r="AK62" s="803"/>
      <c r="AL62" s="803"/>
      <c r="AM62" s="803"/>
      <c r="AN62" s="803"/>
      <c r="AO62" s="803"/>
      <c r="AP62" s="803"/>
      <c r="CC62" s="18"/>
      <c r="CD62" s="18"/>
      <c r="CE62" s="18"/>
    </row>
    <row r="63" spans="1:83" hidden="1" outlineLevel="1">
      <c r="A63" s="1310" t="s">
        <v>31</v>
      </c>
      <c r="B63" s="1311"/>
      <c r="C63" s="723" t="s">
        <v>45</v>
      </c>
      <c r="D63" s="723" t="s">
        <v>45</v>
      </c>
      <c r="E63" s="803"/>
      <c r="F63" s="803"/>
      <c r="G63" s="803"/>
      <c r="H63" s="803"/>
      <c r="I63" s="803"/>
      <c r="J63" s="803"/>
      <c r="K63" s="805"/>
      <c r="L63" s="803"/>
      <c r="M63" s="803"/>
      <c r="N63" s="803"/>
      <c r="O63" s="803"/>
      <c r="P63" s="803"/>
      <c r="Q63" s="803"/>
      <c r="R63" s="803"/>
      <c r="S63" s="803"/>
      <c r="T63" s="803"/>
      <c r="U63" s="803"/>
      <c r="V63" s="803"/>
      <c r="W63" s="803"/>
      <c r="X63" s="803"/>
      <c r="Y63" s="803"/>
      <c r="Z63" s="803"/>
      <c r="AA63" s="803"/>
      <c r="AB63" s="803"/>
      <c r="AC63" s="803"/>
      <c r="AD63" s="803"/>
      <c r="AE63" s="803"/>
      <c r="AF63" s="803"/>
      <c r="AG63" s="803"/>
      <c r="AH63" s="803"/>
      <c r="AI63" s="803"/>
      <c r="AJ63" s="803"/>
      <c r="AK63" s="803"/>
      <c r="AL63" s="803"/>
      <c r="AM63" s="803"/>
      <c r="AN63" s="803"/>
      <c r="AO63" s="803"/>
      <c r="AP63" s="803"/>
      <c r="CC63" s="18"/>
      <c r="CD63" s="18"/>
      <c r="CE63" s="18"/>
    </row>
    <row r="64" spans="1:83" hidden="1" outlineLevel="1">
      <c r="A64" s="1516" t="s">
        <v>346</v>
      </c>
      <c r="B64" s="766" t="s">
        <v>374</v>
      </c>
      <c r="C64" s="793" t="s">
        <v>485</v>
      </c>
      <c r="D64" s="793"/>
      <c r="E64" s="803"/>
      <c r="F64" s="803"/>
      <c r="G64" s="803"/>
      <c r="H64" s="803"/>
      <c r="I64" s="803"/>
      <c r="J64" s="803"/>
      <c r="K64" s="805"/>
      <c r="L64" s="803"/>
      <c r="M64" s="803"/>
      <c r="N64" s="803"/>
      <c r="O64" s="803"/>
      <c r="P64" s="803"/>
      <c r="Q64" s="803"/>
      <c r="R64" s="803"/>
      <c r="S64" s="803"/>
      <c r="T64" s="803"/>
      <c r="U64" s="803"/>
      <c r="V64" s="803"/>
      <c r="W64" s="803"/>
      <c r="X64" s="803"/>
      <c r="Y64" s="803"/>
      <c r="Z64" s="803"/>
      <c r="AA64" s="803"/>
      <c r="AB64" s="803"/>
      <c r="AC64" s="803"/>
      <c r="AD64" s="803"/>
      <c r="AE64" s="803"/>
      <c r="AF64" s="803"/>
      <c r="AG64" s="803"/>
      <c r="AH64" s="803"/>
      <c r="AI64" s="803"/>
      <c r="AJ64" s="803"/>
      <c r="AK64" s="803"/>
      <c r="AL64" s="803"/>
      <c r="AM64" s="803"/>
      <c r="AN64" s="803"/>
      <c r="AO64" s="803"/>
      <c r="AP64" s="803"/>
      <c r="CC64" s="18"/>
      <c r="CD64" s="18"/>
      <c r="CE64" s="18"/>
    </row>
    <row r="65" spans="1:83" ht="21" hidden="1" outlineLevel="1">
      <c r="A65" s="1331"/>
      <c r="B65" s="770" t="s">
        <v>347</v>
      </c>
      <c r="C65" s="719">
        <v>4450</v>
      </c>
      <c r="D65" s="719"/>
      <c r="E65" s="803"/>
      <c r="F65" s="803"/>
      <c r="G65" s="803"/>
      <c r="H65" s="803"/>
      <c r="I65" s="803"/>
      <c r="J65" s="803"/>
      <c r="K65" s="805"/>
      <c r="L65" s="803"/>
      <c r="M65" s="803"/>
      <c r="N65" s="803"/>
      <c r="O65" s="803"/>
      <c r="P65" s="803"/>
      <c r="Q65" s="803"/>
      <c r="R65" s="803"/>
      <c r="S65" s="803"/>
      <c r="T65" s="803"/>
      <c r="U65" s="803"/>
      <c r="V65" s="803"/>
      <c r="W65" s="803"/>
      <c r="X65" s="803"/>
      <c r="Y65" s="803"/>
      <c r="Z65" s="803"/>
      <c r="AA65" s="803"/>
      <c r="AB65" s="803"/>
      <c r="AC65" s="803"/>
      <c r="AD65" s="803"/>
      <c r="AE65" s="803"/>
      <c r="AF65" s="803"/>
      <c r="AG65" s="803"/>
      <c r="AH65" s="803"/>
      <c r="AI65" s="803"/>
      <c r="AJ65" s="803"/>
      <c r="AK65" s="803"/>
      <c r="AL65" s="803"/>
      <c r="AM65" s="803"/>
      <c r="AN65" s="803"/>
      <c r="AO65" s="803"/>
      <c r="AP65" s="803"/>
      <c r="CC65" s="18"/>
      <c r="CD65" s="18"/>
      <c r="CE65" s="18"/>
    </row>
    <row r="66" spans="1:83" hidden="1" outlineLevel="1">
      <c r="A66" s="1331"/>
      <c r="B66" s="766" t="s">
        <v>17</v>
      </c>
      <c r="C66" s="793" t="s">
        <v>486</v>
      </c>
      <c r="D66" s="793" t="s">
        <v>486</v>
      </c>
      <c r="E66" s="803"/>
      <c r="F66" s="803"/>
      <c r="G66" s="803"/>
      <c r="H66" s="803"/>
      <c r="I66" s="803"/>
      <c r="J66" s="803"/>
      <c r="K66" s="805"/>
      <c r="L66" s="803"/>
      <c r="M66" s="803"/>
      <c r="N66" s="803"/>
      <c r="O66" s="803"/>
      <c r="P66" s="803"/>
      <c r="Q66" s="803"/>
      <c r="R66" s="803"/>
      <c r="S66" s="803"/>
      <c r="T66" s="803"/>
      <c r="U66" s="803"/>
      <c r="V66" s="803"/>
      <c r="W66" s="803"/>
      <c r="X66" s="803"/>
      <c r="Y66" s="803"/>
      <c r="Z66" s="803"/>
      <c r="AA66" s="803"/>
      <c r="AB66" s="803"/>
      <c r="AC66" s="803"/>
      <c r="AD66" s="803"/>
      <c r="AE66" s="803"/>
      <c r="AF66" s="803"/>
      <c r="AG66" s="803"/>
      <c r="AH66" s="803"/>
      <c r="AI66" s="803"/>
      <c r="AJ66" s="803"/>
      <c r="AK66" s="803"/>
      <c r="AL66" s="803"/>
      <c r="AM66" s="803"/>
      <c r="AN66" s="803"/>
      <c r="AO66" s="803"/>
      <c r="AP66" s="803"/>
      <c r="CC66" s="18"/>
      <c r="CD66" s="18"/>
      <c r="CE66" s="18"/>
    </row>
    <row r="67" spans="1:83" ht="21" hidden="1" outlineLevel="1">
      <c r="A67" s="1331"/>
      <c r="B67" s="770" t="s">
        <v>347</v>
      </c>
      <c r="C67" s="719">
        <v>4450</v>
      </c>
      <c r="D67" s="719">
        <v>1050</v>
      </c>
      <c r="E67" s="803"/>
      <c r="F67" s="803"/>
      <c r="G67" s="803"/>
      <c r="H67" s="803"/>
      <c r="I67" s="803"/>
      <c r="J67" s="803"/>
      <c r="K67" s="805"/>
      <c r="L67" s="803"/>
      <c r="M67" s="803"/>
      <c r="N67" s="803"/>
      <c r="O67" s="803"/>
      <c r="P67" s="803"/>
      <c r="Q67" s="803"/>
      <c r="R67" s="803"/>
      <c r="S67" s="803"/>
      <c r="T67" s="803"/>
      <c r="U67" s="803"/>
      <c r="V67" s="803"/>
      <c r="W67" s="803"/>
      <c r="X67" s="803"/>
      <c r="Y67" s="803"/>
      <c r="Z67" s="803"/>
      <c r="AA67" s="803"/>
      <c r="AB67" s="803"/>
      <c r="AC67" s="803"/>
      <c r="AD67" s="803"/>
      <c r="AE67" s="803"/>
      <c r="AF67" s="803"/>
      <c r="AG67" s="803"/>
      <c r="AH67" s="803"/>
      <c r="AI67" s="803"/>
      <c r="AJ67" s="803"/>
      <c r="AK67" s="803"/>
      <c r="AL67" s="803"/>
      <c r="AM67" s="803"/>
      <c r="AN67" s="803"/>
      <c r="AO67" s="803"/>
      <c r="AP67" s="803"/>
      <c r="BJ67" s="253"/>
      <c r="BK67" s="253"/>
      <c r="BL67" s="253"/>
      <c r="CC67" s="18"/>
      <c r="CD67" s="18"/>
      <c r="CE67" s="18"/>
    </row>
    <row r="68" spans="1:83" hidden="1" outlineLevel="1">
      <c r="A68" s="1331"/>
      <c r="B68" s="777" t="s">
        <v>136</v>
      </c>
      <c r="C68" s="793" t="s">
        <v>525</v>
      </c>
      <c r="D68" s="793" t="s">
        <v>492</v>
      </c>
      <c r="E68" s="803"/>
      <c r="F68" s="803"/>
      <c r="G68" s="803"/>
      <c r="H68" s="803"/>
      <c r="I68" s="803"/>
      <c r="J68" s="803"/>
      <c r="K68" s="805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803"/>
      <c r="Y68" s="803"/>
      <c r="Z68" s="803"/>
      <c r="AA68" s="803"/>
      <c r="AB68" s="803"/>
      <c r="AC68" s="803"/>
      <c r="AD68" s="803"/>
      <c r="AE68" s="803"/>
      <c r="AF68" s="803"/>
      <c r="AG68" s="803"/>
      <c r="AH68" s="803"/>
      <c r="AI68" s="803"/>
      <c r="AJ68" s="803"/>
      <c r="AK68" s="803"/>
      <c r="AL68" s="803"/>
      <c r="AM68" s="803"/>
      <c r="AN68" s="803"/>
      <c r="AO68" s="803"/>
      <c r="AP68" s="803"/>
      <c r="BJ68" s="253"/>
      <c r="BK68" s="253"/>
      <c r="BL68" s="253"/>
      <c r="CC68" s="18"/>
      <c r="CD68" s="18"/>
      <c r="CE68" s="18"/>
    </row>
    <row r="69" spans="1:83" ht="21" hidden="1" outlineLevel="1">
      <c r="A69" s="1331"/>
      <c r="B69" s="770" t="s">
        <v>347</v>
      </c>
      <c r="C69" s="719">
        <v>4350</v>
      </c>
      <c r="D69" s="719">
        <v>1050</v>
      </c>
      <c r="E69" s="803"/>
      <c r="F69" s="803"/>
      <c r="G69" s="803"/>
      <c r="H69" s="803"/>
      <c r="I69" s="803"/>
      <c r="J69" s="803"/>
      <c r="K69" s="805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803"/>
      <c r="Y69" s="803"/>
      <c r="Z69" s="803"/>
      <c r="AA69" s="803"/>
      <c r="AB69" s="803"/>
      <c r="AC69" s="803"/>
      <c r="AD69" s="803"/>
      <c r="AE69" s="803"/>
      <c r="AF69" s="803"/>
      <c r="AG69" s="803"/>
      <c r="AH69" s="803"/>
      <c r="AI69" s="803"/>
      <c r="AJ69" s="803"/>
      <c r="AK69" s="803"/>
      <c r="AL69" s="803"/>
      <c r="AM69" s="803"/>
      <c r="AN69" s="803"/>
      <c r="AO69" s="803"/>
      <c r="AP69" s="803"/>
      <c r="BJ69" s="253"/>
      <c r="BK69" s="253"/>
      <c r="BL69" s="253"/>
      <c r="CC69" s="18"/>
      <c r="CD69" s="18"/>
      <c r="CE69" s="18"/>
    </row>
    <row r="70" spans="1:83" hidden="1" outlineLevel="1">
      <c r="A70" s="1331"/>
      <c r="B70" s="777" t="s">
        <v>41</v>
      </c>
      <c r="C70" s="793" t="s">
        <v>526</v>
      </c>
      <c r="D70" s="793" t="s">
        <v>518</v>
      </c>
      <c r="E70" s="803"/>
      <c r="F70" s="803"/>
      <c r="G70" s="803"/>
      <c r="H70" s="803"/>
      <c r="I70" s="803"/>
      <c r="J70" s="803"/>
      <c r="K70" s="805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803"/>
      <c r="Y70" s="803"/>
      <c r="Z70" s="803"/>
      <c r="AA70" s="803"/>
      <c r="AB70" s="803"/>
      <c r="AC70" s="803"/>
      <c r="AD70" s="803"/>
      <c r="AE70" s="803"/>
      <c r="AF70" s="803"/>
      <c r="AG70" s="803"/>
      <c r="AH70" s="803"/>
      <c r="AI70" s="803"/>
      <c r="AJ70" s="803"/>
      <c r="AK70" s="803"/>
      <c r="AL70" s="803"/>
      <c r="AM70" s="803"/>
      <c r="AN70" s="803"/>
      <c r="AO70" s="803"/>
      <c r="AP70" s="803"/>
      <c r="BJ70" s="253"/>
      <c r="BK70" s="253"/>
      <c r="BL70" s="253"/>
      <c r="CC70" s="18"/>
      <c r="CD70" s="18"/>
      <c r="CE70" s="18"/>
    </row>
    <row r="71" spans="1:83" ht="21" hidden="1" outlineLevel="1">
      <c r="A71" s="1331"/>
      <c r="B71" s="770" t="s">
        <v>347</v>
      </c>
      <c r="C71" s="719">
        <v>4350</v>
      </c>
      <c r="D71" s="719">
        <v>1050</v>
      </c>
      <c r="E71" s="803"/>
      <c r="F71" s="803"/>
      <c r="G71" s="803"/>
      <c r="H71" s="803"/>
      <c r="I71" s="803"/>
      <c r="J71" s="803"/>
      <c r="K71" s="805"/>
      <c r="L71" s="803"/>
      <c r="M71" s="803"/>
      <c r="N71" s="803"/>
      <c r="O71" s="803"/>
      <c r="P71" s="803"/>
      <c r="Q71" s="803"/>
      <c r="R71" s="803"/>
      <c r="S71" s="803"/>
      <c r="T71" s="803"/>
      <c r="U71" s="803"/>
      <c r="V71" s="803"/>
      <c r="W71" s="803"/>
      <c r="X71" s="803"/>
      <c r="Y71" s="803"/>
      <c r="Z71" s="803"/>
      <c r="AA71" s="803"/>
      <c r="AB71" s="803"/>
      <c r="AC71" s="803"/>
      <c r="AD71" s="803"/>
      <c r="AE71" s="803"/>
      <c r="AF71" s="803"/>
      <c r="AG71" s="803"/>
      <c r="AH71" s="803"/>
      <c r="AI71" s="803"/>
      <c r="AJ71" s="803"/>
      <c r="AK71" s="803"/>
      <c r="AL71" s="803"/>
      <c r="AM71" s="803"/>
      <c r="AN71" s="803"/>
      <c r="AO71" s="803"/>
      <c r="AP71" s="803"/>
      <c r="BJ71" s="253"/>
      <c r="BK71" s="253"/>
      <c r="BL71" s="253"/>
      <c r="CC71" s="18"/>
      <c r="CD71" s="18"/>
      <c r="CE71" s="18"/>
    </row>
    <row r="72" spans="1:83" hidden="1" outlineLevel="1">
      <c r="A72" s="1331"/>
      <c r="B72" s="778" t="s">
        <v>30</v>
      </c>
      <c r="C72" s="793" t="s">
        <v>495</v>
      </c>
      <c r="D72" s="793" t="s">
        <v>495</v>
      </c>
      <c r="E72" s="803"/>
      <c r="F72" s="803"/>
      <c r="G72" s="803"/>
      <c r="H72" s="803"/>
      <c r="I72" s="803"/>
      <c r="J72" s="803"/>
      <c r="K72" s="805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  <c r="AB72" s="803"/>
      <c r="AC72" s="803"/>
      <c r="AD72" s="803"/>
      <c r="AE72" s="803"/>
      <c r="AF72" s="803"/>
      <c r="AG72" s="803"/>
      <c r="AH72" s="803"/>
      <c r="AI72" s="803"/>
      <c r="AJ72" s="803"/>
      <c r="AK72" s="803"/>
      <c r="AL72" s="803"/>
      <c r="AM72" s="803"/>
      <c r="AN72" s="803"/>
      <c r="AO72" s="803"/>
      <c r="AP72" s="803"/>
      <c r="BJ72" s="253"/>
      <c r="BK72" s="253"/>
      <c r="BL72" s="253"/>
      <c r="CC72" s="18"/>
      <c r="CD72" s="18"/>
      <c r="CE72" s="18"/>
    </row>
    <row r="73" spans="1:83" ht="21" hidden="1" outlineLevel="1">
      <c r="A73" s="1331"/>
      <c r="B73" s="770" t="s">
        <v>347</v>
      </c>
      <c r="C73" s="719">
        <v>4350</v>
      </c>
      <c r="D73" s="719">
        <v>1050</v>
      </c>
      <c r="E73" s="803"/>
      <c r="F73" s="803"/>
      <c r="G73" s="803"/>
      <c r="H73" s="803"/>
      <c r="I73" s="803"/>
      <c r="J73" s="803"/>
      <c r="K73" s="805"/>
      <c r="L73" s="803"/>
      <c r="M73" s="803"/>
      <c r="N73" s="803"/>
      <c r="O73" s="803"/>
      <c r="P73" s="803"/>
      <c r="Q73" s="803"/>
      <c r="R73" s="803"/>
      <c r="S73" s="803"/>
      <c r="T73" s="803"/>
      <c r="U73" s="803"/>
      <c r="V73" s="803"/>
      <c r="W73" s="803"/>
      <c r="X73" s="803"/>
      <c r="Y73" s="803"/>
      <c r="Z73" s="803"/>
      <c r="AA73" s="803"/>
      <c r="AB73" s="803"/>
      <c r="AC73" s="803"/>
      <c r="AD73" s="803"/>
      <c r="AE73" s="803"/>
      <c r="AF73" s="803"/>
      <c r="AG73" s="803"/>
      <c r="AH73" s="803"/>
      <c r="AI73" s="803"/>
      <c r="AJ73" s="803"/>
      <c r="AK73" s="803"/>
      <c r="AL73" s="803"/>
      <c r="AM73" s="803"/>
      <c r="AN73" s="803"/>
      <c r="AO73" s="803"/>
      <c r="AP73" s="803"/>
      <c r="BJ73" s="253"/>
      <c r="BK73" s="253"/>
      <c r="BL73" s="253"/>
      <c r="CC73" s="18"/>
      <c r="CD73" s="18"/>
      <c r="CE73" s="18"/>
    </row>
    <row r="74" spans="1:83" hidden="1" outlineLevel="1">
      <c r="A74" s="1331"/>
      <c r="B74" s="778" t="s">
        <v>497</v>
      </c>
      <c r="C74" s="793" t="s">
        <v>527</v>
      </c>
      <c r="D74" s="793" t="s">
        <v>498</v>
      </c>
      <c r="E74" s="803"/>
      <c r="F74" s="803"/>
      <c r="G74" s="803"/>
      <c r="H74" s="803"/>
      <c r="I74" s="803"/>
      <c r="J74" s="803"/>
      <c r="K74" s="805"/>
      <c r="L74" s="803"/>
      <c r="M74" s="803"/>
      <c r="N74" s="803"/>
      <c r="O74" s="803"/>
      <c r="P74" s="803"/>
      <c r="Q74" s="803"/>
      <c r="R74" s="803"/>
      <c r="S74" s="803"/>
      <c r="T74" s="803"/>
      <c r="U74" s="803"/>
      <c r="V74" s="803"/>
      <c r="W74" s="803"/>
      <c r="X74" s="803"/>
      <c r="Y74" s="803"/>
      <c r="Z74" s="803"/>
      <c r="AA74" s="803"/>
      <c r="AB74" s="803"/>
      <c r="AC74" s="803"/>
      <c r="AD74" s="803"/>
      <c r="AE74" s="803"/>
      <c r="AF74" s="803"/>
      <c r="AG74" s="803"/>
      <c r="AH74" s="803"/>
      <c r="AI74" s="803"/>
      <c r="AJ74" s="803"/>
      <c r="AK74" s="803"/>
      <c r="AL74" s="803"/>
      <c r="AM74" s="803"/>
      <c r="AN74" s="803"/>
      <c r="AO74" s="803"/>
      <c r="AP74" s="803"/>
      <c r="BJ74" s="253"/>
      <c r="BK74" s="253"/>
      <c r="BL74" s="253"/>
      <c r="CC74" s="18"/>
      <c r="CD74" s="18"/>
      <c r="CE74" s="18"/>
    </row>
    <row r="75" spans="1:83" ht="21" hidden="1" outlineLevel="1">
      <c r="A75" s="1332"/>
      <c r="B75" s="770" t="s">
        <v>347</v>
      </c>
      <c r="C75" s="719">
        <v>4450</v>
      </c>
      <c r="D75" s="719">
        <v>1050</v>
      </c>
      <c r="E75" s="803"/>
      <c r="F75" s="803"/>
      <c r="G75" s="803"/>
      <c r="H75" s="803"/>
      <c r="I75" s="803"/>
      <c r="J75" s="803"/>
      <c r="K75" s="805"/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3"/>
      <c r="Y75" s="803"/>
      <c r="Z75" s="803"/>
      <c r="AA75" s="803"/>
      <c r="AB75" s="803"/>
      <c r="AC75" s="803"/>
      <c r="AD75" s="803"/>
      <c r="AE75" s="803"/>
      <c r="AF75" s="803"/>
      <c r="AG75" s="803"/>
      <c r="AH75" s="803"/>
      <c r="AI75" s="803"/>
      <c r="AJ75" s="803"/>
      <c r="AK75" s="803"/>
      <c r="AL75" s="803"/>
      <c r="AM75" s="803"/>
      <c r="AN75" s="803"/>
      <c r="AO75" s="803"/>
      <c r="AP75" s="803"/>
      <c r="BJ75" s="253"/>
      <c r="BK75" s="253"/>
      <c r="BL75" s="253"/>
      <c r="CC75" s="18"/>
      <c r="CD75" s="18"/>
      <c r="CE75" s="18"/>
    </row>
    <row r="76" spans="1:83" s="40" customFormat="1" ht="30" hidden="1" customHeight="1" outlineLevel="2">
      <c r="B76" s="1579" t="s">
        <v>216</v>
      </c>
      <c r="C76" s="1576" t="s">
        <v>154</v>
      </c>
      <c r="D76" s="1582"/>
      <c r="E76" s="1576" t="s">
        <v>155</v>
      </c>
      <c r="F76" s="1582"/>
      <c r="G76" s="1568" t="s">
        <v>8</v>
      </c>
      <c r="H76" s="1586" t="s">
        <v>38</v>
      </c>
      <c r="I76" s="1586"/>
      <c r="J76" s="1586"/>
      <c r="K76" s="155"/>
      <c r="L76" s="1577" t="s">
        <v>141</v>
      </c>
      <c r="M76" s="1434" t="s">
        <v>142</v>
      </c>
      <c r="N76" s="1472"/>
      <c r="O76" s="1472"/>
      <c r="P76" s="1435"/>
      <c r="Q76" s="280"/>
      <c r="R76" s="1433" t="s">
        <v>123</v>
      </c>
      <c r="S76" s="1433"/>
      <c r="T76" s="1486"/>
      <c r="U76" s="1433"/>
      <c r="V76" s="1486"/>
      <c r="W76" s="1433"/>
      <c r="Y76" s="1433" t="s">
        <v>35</v>
      </c>
      <c r="Z76" s="1433"/>
      <c r="AA76" s="1433"/>
      <c r="AB76" s="1433"/>
      <c r="AC76" s="1433"/>
      <c r="AD76" s="1433"/>
      <c r="AE76" s="1433"/>
      <c r="AF76" s="1433"/>
      <c r="AG76" s="1433"/>
      <c r="AI76" s="1433" t="s">
        <v>35</v>
      </c>
      <c r="AJ76" s="1433"/>
      <c r="AK76" s="1433"/>
      <c r="AL76" s="1433"/>
      <c r="AM76" s="1433"/>
      <c r="AN76" s="1433"/>
      <c r="AO76" s="1433"/>
      <c r="AP76" s="1433"/>
    </row>
    <row r="77" spans="1:83" s="155" customFormat="1" ht="25.5" hidden="1" customHeight="1" outlineLevel="2">
      <c r="B77" s="1580"/>
      <c r="C77" s="224" t="s">
        <v>156</v>
      </c>
      <c r="D77" s="224" t="s">
        <v>157</v>
      </c>
      <c r="E77" s="224" t="s">
        <v>156</v>
      </c>
      <c r="F77" s="224" t="s">
        <v>157</v>
      </c>
      <c r="G77" s="1585"/>
      <c r="H77" s="309" t="s">
        <v>158</v>
      </c>
      <c r="I77" s="309"/>
      <c r="J77" s="310" t="s">
        <v>159</v>
      </c>
      <c r="L77" s="1578"/>
      <c r="M77" s="265" t="s">
        <v>143</v>
      </c>
      <c r="N77" s="265" t="s">
        <v>144</v>
      </c>
      <c r="O77" s="265" t="s">
        <v>145</v>
      </c>
      <c r="P77" s="265" t="s">
        <v>145</v>
      </c>
      <c r="Q77" s="281"/>
      <c r="R77" s="259" t="s">
        <v>146</v>
      </c>
      <c r="S77" s="259"/>
      <c r="T77" s="997"/>
      <c r="U77" s="259"/>
      <c r="V77" s="997"/>
      <c r="W77" s="259" t="s">
        <v>147</v>
      </c>
      <c r="Y77" s="233" t="s">
        <v>75</v>
      </c>
      <c r="Z77" s="233"/>
      <c r="AA77" s="233" t="s">
        <v>74</v>
      </c>
      <c r="AB77" s="233"/>
      <c r="AC77" s="233" t="s">
        <v>34</v>
      </c>
      <c r="AD77" s="1576" t="s">
        <v>33</v>
      </c>
      <c r="AE77" s="1472"/>
      <c r="AF77" s="1472"/>
      <c r="AG77" s="1435"/>
      <c r="AI77" s="296" t="s">
        <v>75</v>
      </c>
      <c r="AJ77" s="296"/>
      <c r="AK77" s="296" t="s">
        <v>74</v>
      </c>
      <c r="AL77" s="296"/>
      <c r="AM77" s="296"/>
      <c r="AN77" s="296" t="s">
        <v>34</v>
      </c>
      <c r="AO77" s="1576" t="s">
        <v>33</v>
      </c>
      <c r="AP77" s="1472"/>
    </row>
    <row r="78" spans="1:83" s="155" customFormat="1" ht="75" hidden="1" customHeight="1" outlineLevel="2">
      <c r="B78" s="1580"/>
      <c r="C78" s="1440" t="s">
        <v>18</v>
      </c>
      <c r="D78" s="1441"/>
      <c r="E78" s="1440" t="s">
        <v>18</v>
      </c>
      <c r="F78" s="1441"/>
      <c r="G78" s="234" t="s">
        <v>39</v>
      </c>
      <c r="H78" s="1442" t="s">
        <v>40</v>
      </c>
      <c r="I78" s="1442"/>
      <c r="J78" s="1442"/>
      <c r="L78" s="234" t="s">
        <v>39</v>
      </c>
      <c r="M78" s="264" t="s">
        <v>18</v>
      </c>
      <c r="N78" s="264" t="s">
        <v>18</v>
      </c>
      <c r="O78" s="264" t="s">
        <v>18</v>
      </c>
      <c r="P78" s="264" t="s">
        <v>18</v>
      </c>
      <c r="Q78" s="264"/>
      <c r="R78" s="1442" t="s">
        <v>36</v>
      </c>
      <c r="S78" s="1442"/>
      <c r="T78" s="1566"/>
      <c r="U78" s="1442"/>
      <c r="V78" s="1566"/>
      <c r="W78" s="1442"/>
      <c r="Y78" s="235" t="s">
        <v>18</v>
      </c>
      <c r="Z78" s="235"/>
      <c r="AA78" s="235" t="s">
        <v>18</v>
      </c>
      <c r="AB78" s="235"/>
      <c r="AC78" s="235" t="s">
        <v>18</v>
      </c>
      <c r="AD78" s="235" t="s">
        <v>18</v>
      </c>
      <c r="AE78" s="235" t="s">
        <v>18</v>
      </c>
      <c r="AF78" s="235" t="s">
        <v>18</v>
      </c>
      <c r="AG78" s="235" t="s">
        <v>18</v>
      </c>
      <c r="AI78" s="235" t="s">
        <v>18</v>
      </c>
      <c r="AJ78" s="235"/>
      <c r="AK78" s="235" t="s">
        <v>18</v>
      </c>
      <c r="AL78" s="235"/>
      <c r="AM78" s="235"/>
      <c r="AN78" s="235" t="s">
        <v>18</v>
      </c>
      <c r="AO78" s="235" t="s">
        <v>18</v>
      </c>
      <c r="AP78" s="235" t="s">
        <v>18</v>
      </c>
    </row>
    <row r="79" spans="1:83" s="198" customFormat="1" ht="38.25" hidden="1" customHeight="1" outlineLevel="2">
      <c r="B79" s="1581"/>
      <c r="C79" s="1436" t="s">
        <v>188</v>
      </c>
      <c r="D79" s="1437"/>
      <c r="E79" s="1436" t="s">
        <v>189</v>
      </c>
      <c r="F79" s="1437"/>
      <c r="G79" s="236" t="s">
        <v>160</v>
      </c>
      <c r="H79" s="236" t="s">
        <v>161</v>
      </c>
      <c r="I79" s="236"/>
      <c r="J79" s="236" t="s">
        <v>162</v>
      </c>
      <c r="K79" s="155"/>
      <c r="L79" s="236" t="s">
        <v>148</v>
      </c>
      <c r="M79" s="228" t="s">
        <v>149</v>
      </c>
      <c r="N79" s="228" t="s">
        <v>150</v>
      </c>
      <c r="O79" s="228" t="s">
        <v>151</v>
      </c>
      <c r="P79" s="228" t="s">
        <v>151</v>
      </c>
      <c r="Q79" s="228"/>
      <c r="R79" s="237" t="s">
        <v>192</v>
      </c>
      <c r="S79" s="237"/>
      <c r="T79" s="1001"/>
      <c r="U79" s="237"/>
      <c r="V79" s="1001"/>
      <c r="W79" s="237" t="s">
        <v>191</v>
      </c>
      <c r="Y79" s="238" t="s">
        <v>79</v>
      </c>
      <c r="Z79" s="238"/>
      <c r="AA79" s="238" t="s">
        <v>80</v>
      </c>
      <c r="AB79" s="238"/>
      <c r="AC79" s="238" t="s">
        <v>73</v>
      </c>
      <c r="AD79" s="238" t="s">
        <v>72</v>
      </c>
      <c r="AE79" s="238" t="s">
        <v>124</v>
      </c>
      <c r="AF79" s="238" t="s">
        <v>32</v>
      </c>
      <c r="AG79" s="238" t="s">
        <v>71</v>
      </c>
      <c r="AI79" s="238" t="s">
        <v>79</v>
      </c>
      <c r="AJ79" s="238"/>
      <c r="AK79" s="238" t="s">
        <v>80</v>
      </c>
      <c r="AL79" s="238"/>
      <c r="AM79" s="238"/>
      <c r="AN79" s="238" t="s">
        <v>73</v>
      </c>
      <c r="AO79" s="238" t="s">
        <v>72</v>
      </c>
      <c r="AP79" s="238" t="s">
        <v>32</v>
      </c>
    </row>
    <row r="80" spans="1:83" s="198" customFormat="1" ht="30" hidden="1" customHeight="1" outlineLevel="2">
      <c r="B80" s="241" t="s">
        <v>70</v>
      </c>
      <c r="C80" s="240">
        <f>C31*(1-$B$2)-C20*$B$4</f>
        <v>10944.5</v>
      </c>
      <c r="D80" s="240">
        <f>D31*(1-$B$2)-D20*$B$4</f>
        <v>11210.5</v>
      </c>
      <c r="E80" s="240">
        <f>E31*(1-$B$2)-E18*$B$4</f>
        <v>11088.5</v>
      </c>
      <c r="F80" s="240">
        <f>F31*(1-$B$2)-F18*$B$4</f>
        <v>11154.5</v>
      </c>
      <c r="G80" s="240">
        <f>G31*(1-$B$2)-G18*$B$4</f>
        <v>6328.5</v>
      </c>
      <c r="H80" s="240">
        <f>H31*(1-$B$2)-H18*$B$4</f>
        <v>8623.5</v>
      </c>
      <c r="I80" s="240"/>
      <c r="J80" s="240">
        <f>J31*(1-$B$2)-J18*$B$4</f>
        <v>11287.5</v>
      </c>
      <c r="K80" s="155"/>
      <c r="L80" s="240">
        <f t="shared" ref="L80:Y80" si="3">L31*(1-$B$2)-L18*$B$4</f>
        <v>3693.5</v>
      </c>
      <c r="M80" s="240">
        <f t="shared" si="3"/>
        <v>5926.5</v>
      </c>
      <c r="N80" s="240">
        <f t="shared" si="3"/>
        <v>7035.5</v>
      </c>
      <c r="O80" s="240">
        <f t="shared" si="3"/>
        <v>7847.5</v>
      </c>
      <c r="P80" s="240">
        <f t="shared" si="3"/>
        <v>8053.5</v>
      </c>
      <c r="Q80" s="240">
        <f t="shared" si="3"/>
        <v>14599.5</v>
      </c>
      <c r="R80" s="240">
        <f t="shared" si="3"/>
        <v>4432.5</v>
      </c>
      <c r="S80" s="240">
        <f t="shared" si="3"/>
        <v>5020.5</v>
      </c>
      <c r="T80" s="574"/>
      <c r="U80" s="240">
        <f t="shared" si="3"/>
        <v>6492.5</v>
      </c>
      <c r="V80" s="574"/>
      <c r="W80" s="240">
        <f t="shared" si="3"/>
        <v>10077.5</v>
      </c>
      <c r="X80" s="240">
        <f t="shared" si="3"/>
        <v>0</v>
      </c>
      <c r="Y80" s="240">
        <f t="shared" si="3"/>
        <v>4290.5</v>
      </c>
      <c r="Z80" s="240"/>
      <c r="AA80" s="240">
        <f>AA31*(1-$B$2)-AA18*$B$4</f>
        <v>7429.5</v>
      </c>
      <c r="AB80" s="240"/>
      <c r="AC80" s="240">
        <f>AC31*(1-$B$2)-AC18*$B$4</f>
        <v>9241.5</v>
      </c>
      <c r="AD80" s="240">
        <f>AD31*(1-$B$2)-AD18*$B$4</f>
        <v>8029.5</v>
      </c>
      <c r="AE80" s="240">
        <f>AE31*(1-$B$2)-AE18*$B$4</f>
        <v>8944.5</v>
      </c>
      <c r="AF80" s="240">
        <f>AF31*(1-$B$2)-AF18*$B$4</f>
        <v>12665.5</v>
      </c>
      <c r="AG80" s="240">
        <f>AG31*(1-$B$2)-AG18*$B$4</f>
        <v>16998.5</v>
      </c>
      <c r="AI80" s="240">
        <f>AI31*(1-$B$2)-AI18*$B$4</f>
        <v>4444.5</v>
      </c>
      <c r="AJ80" s="240"/>
      <c r="AK80" s="240">
        <f>AK31*(1-$B$2)-AK18*$B$4</f>
        <v>8122.5</v>
      </c>
      <c r="AL80" s="240"/>
      <c r="AM80" s="240"/>
      <c r="AN80" s="240">
        <f>AN31*(1-$B$2)-AN18*$B$4</f>
        <v>11280.5</v>
      </c>
      <c r="AO80" s="240">
        <f>AO31*(1-$B$2)-AO18*$B$4</f>
        <v>8820.5</v>
      </c>
      <c r="AP80" s="240">
        <f>AP31*(1-$B$2)-AP18*$B$4</f>
        <v>10858.5</v>
      </c>
    </row>
    <row r="81" spans="2:42" s="155" customFormat="1" ht="24" hidden="1" customHeight="1" outlineLevel="2">
      <c r="B81" s="279" t="s">
        <v>269</v>
      </c>
      <c r="C81" s="240" t="e">
        <f>#REF!*(1-$B$2)-D22*$B$4</f>
        <v>#REF!</v>
      </c>
      <c r="D81" s="240" t="e">
        <f>#REF!*(1-$B$2)-#REF!*$B$4</f>
        <v>#REF!</v>
      </c>
      <c r="G81" s="2"/>
      <c r="H81" s="2"/>
      <c r="I81" s="2"/>
      <c r="J81" s="2"/>
      <c r="K81" s="246"/>
      <c r="L81" s="308"/>
      <c r="M81" s="246"/>
      <c r="N81" s="246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I81" s="246"/>
      <c r="AJ81" s="246"/>
      <c r="AK81" s="246"/>
      <c r="AL81" s="246"/>
      <c r="AM81" s="246"/>
      <c r="AN81" s="246"/>
      <c r="AO81" s="246"/>
      <c r="AP81" s="246"/>
    </row>
    <row r="82" spans="2:42" s="155" customFormat="1" ht="37.5" hidden="1" outlineLevel="2">
      <c r="B82" s="278" t="s">
        <v>268</v>
      </c>
      <c r="C82" s="240">
        <f>C32*(1-$B$2)-D23*$B$4</f>
        <v>-270</v>
      </c>
      <c r="D82" s="240" t="e">
        <f>D32*(1-$B$2)-#REF!*$B$4</f>
        <v>#REF!</v>
      </c>
      <c r="E82" s="2"/>
      <c r="F82" s="2"/>
      <c r="G82" s="2"/>
      <c r="H82" s="2"/>
      <c r="I82" s="2"/>
      <c r="J82" s="2"/>
      <c r="K82" s="221"/>
      <c r="L82" s="2"/>
    </row>
    <row r="83" spans="2:42" s="155" customFormat="1" ht="48" hidden="1" customHeight="1" outlineLevel="2">
      <c r="B83" s="242" t="s">
        <v>266</v>
      </c>
      <c r="C83" s="240" t="e">
        <f>#REF!*(1-$B$2)-D21*$B$4</f>
        <v>#REF!</v>
      </c>
      <c r="D83" s="240" t="e">
        <f>#REF!*(1-$B$2)-#REF!*$B$4</f>
        <v>#REF!</v>
      </c>
      <c r="G83" s="2"/>
      <c r="H83" s="2"/>
      <c r="I83" s="2"/>
      <c r="J83" s="2"/>
      <c r="L83" s="2"/>
    </row>
    <row r="84" spans="2:42" s="155" customFormat="1" hidden="1" outlineLevel="2">
      <c r="G84" s="2"/>
      <c r="H84" s="2"/>
      <c r="I84" s="2"/>
      <c r="J84" s="2"/>
      <c r="L84" s="2"/>
    </row>
    <row r="85" spans="2:42" s="155" customFormat="1" hidden="1" outlineLevel="1">
      <c r="G85" s="2"/>
      <c r="H85" s="2"/>
      <c r="I85" s="2"/>
      <c r="J85" s="2"/>
      <c r="L85" s="2"/>
    </row>
    <row r="86" spans="2:42" s="155" customFormat="1" hidden="1" outlineLevel="1">
      <c r="G86" s="2"/>
      <c r="H86" s="2"/>
      <c r="I86" s="2"/>
      <c r="J86" s="2"/>
      <c r="L86" s="48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</row>
    <row r="87" spans="2:42" collapsed="1"/>
    <row r="111" spans="62:83">
      <c r="BJ111" s="253"/>
      <c r="BK111" s="253"/>
      <c r="BL111" s="253"/>
      <c r="CC111" s="18"/>
      <c r="CD111" s="18"/>
      <c r="CE111" s="18"/>
    </row>
    <row r="112" spans="62:83">
      <c r="BJ112" s="253"/>
      <c r="BK112" s="253"/>
      <c r="BL112" s="253"/>
      <c r="CC112" s="18"/>
      <c r="CD112" s="18"/>
      <c r="CE112" s="18"/>
    </row>
    <row r="113" spans="62:83">
      <c r="BJ113" s="253"/>
      <c r="BK113" s="253"/>
      <c r="BL113" s="253"/>
      <c r="CC113" s="18"/>
      <c r="CD113" s="18"/>
      <c r="CE113" s="18"/>
    </row>
    <row r="114" spans="62:83">
      <c r="BJ114" s="253"/>
      <c r="BK114" s="253"/>
      <c r="BL114" s="253"/>
      <c r="CC114" s="18"/>
      <c r="CD114" s="18"/>
      <c r="CE114" s="18"/>
    </row>
    <row r="115" spans="62:83">
      <c r="BJ115" s="253"/>
      <c r="BK115" s="253"/>
      <c r="BL115" s="253"/>
      <c r="CC115" s="18"/>
      <c r="CD115" s="18"/>
      <c r="CE115" s="18"/>
    </row>
    <row r="116" spans="62:83">
      <c r="BJ116" s="253"/>
      <c r="BK116" s="253"/>
      <c r="BL116" s="253"/>
      <c r="CC116" s="18"/>
      <c r="CD116" s="18"/>
      <c r="CE116" s="18"/>
    </row>
    <row r="117" spans="62:83">
      <c r="BJ117" s="253"/>
      <c r="BK117" s="253"/>
      <c r="BL117" s="253"/>
      <c r="CC117" s="18"/>
      <c r="CD117" s="18"/>
      <c r="CE117" s="18"/>
    </row>
    <row r="118" spans="62:83">
      <c r="BJ118" s="253"/>
      <c r="BK118" s="253"/>
      <c r="BL118" s="253"/>
      <c r="CC118" s="18"/>
      <c r="CD118" s="18"/>
      <c r="CE118" s="18"/>
    </row>
    <row r="119" spans="62:83">
      <c r="BJ119" s="253"/>
      <c r="BK119" s="253"/>
      <c r="BL119" s="253"/>
      <c r="CC119" s="18"/>
      <c r="CD119" s="18"/>
      <c r="CE119" s="18"/>
    </row>
    <row r="120" spans="62:83">
      <c r="BJ120" s="253"/>
      <c r="BK120" s="253"/>
      <c r="BL120" s="253"/>
      <c r="CC120" s="18"/>
      <c r="CD120" s="18"/>
      <c r="CE120" s="18"/>
    </row>
    <row r="121" spans="62:83">
      <c r="BJ121" s="253"/>
      <c r="BK121" s="253"/>
      <c r="BL121" s="253"/>
      <c r="CC121" s="18"/>
      <c r="CD121" s="18"/>
      <c r="CE121" s="18"/>
    </row>
    <row r="122" spans="62:83">
      <c r="BJ122" s="253"/>
      <c r="BK122" s="253"/>
      <c r="BL122" s="253"/>
      <c r="CC122" s="18"/>
      <c r="CD122" s="18"/>
      <c r="CE122" s="18"/>
    </row>
    <row r="123" spans="62:83">
      <c r="BJ123" s="253"/>
      <c r="BK123" s="253"/>
      <c r="BL123" s="253"/>
      <c r="CC123" s="18"/>
      <c r="CD123" s="18"/>
      <c r="CE123" s="18"/>
    </row>
    <row r="124" spans="62:83">
      <c r="BJ124" s="253"/>
      <c r="BK124" s="253"/>
      <c r="BL124" s="253"/>
      <c r="CC124" s="18"/>
      <c r="CD124" s="18"/>
      <c r="CE124" s="18"/>
    </row>
    <row r="125" spans="62:83">
      <c r="BJ125" s="253"/>
      <c r="BK125" s="253"/>
      <c r="BL125" s="253"/>
      <c r="CC125" s="18"/>
      <c r="CD125" s="18"/>
      <c r="CE125" s="18"/>
    </row>
    <row r="126" spans="62:83">
      <c r="BJ126" s="253"/>
      <c r="BK126" s="253"/>
      <c r="BL126" s="253"/>
      <c r="CC126" s="18"/>
      <c r="CD126" s="18"/>
      <c r="CE126" s="18"/>
    </row>
    <row r="127" spans="62:83">
      <c r="BJ127" s="253"/>
      <c r="BK127" s="253"/>
      <c r="BL127" s="253"/>
      <c r="CC127" s="18"/>
      <c r="CD127" s="18"/>
      <c r="CE127" s="18"/>
    </row>
    <row r="128" spans="62:83">
      <c r="BJ128" s="253"/>
      <c r="BK128" s="253"/>
      <c r="BL128" s="253"/>
      <c r="CC128" s="18"/>
      <c r="CD128" s="18"/>
      <c r="CE128" s="18"/>
    </row>
    <row r="129" spans="62:83">
      <c r="BJ129" s="253"/>
      <c r="BK129" s="253"/>
      <c r="BL129" s="253"/>
      <c r="CC129" s="18"/>
      <c r="CD129" s="18"/>
      <c r="CE129" s="18"/>
    </row>
    <row r="130" spans="62:83">
      <c r="BJ130" s="253"/>
      <c r="BK130" s="253"/>
      <c r="BL130" s="253"/>
      <c r="CC130" s="18"/>
      <c r="CD130" s="18"/>
      <c r="CE130" s="18"/>
    </row>
    <row r="131" spans="62:83">
      <c r="BJ131" s="253"/>
      <c r="BK131" s="253"/>
      <c r="BL131" s="253"/>
      <c r="CC131" s="18"/>
      <c r="CD131" s="18"/>
      <c r="CE131" s="18"/>
    </row>
    <row r="132" spans="62:83">
      <c r="BJ132" s="253"/>
      <c r="BK132" s="253"/>
      <c r="BL132" s="253"/>
      <c r="CC132" s="18"/>
      <c r="CD132" s="18"/>
      <c r="CE132" s="18"/>
    </row>
    <row r="133" spans="62:83">
      <c r="BJ133" s="253"/>
      <c r="BK133" s="253"/>
      <c r="BL133" s="253"/>
      <c r="CC133" s="18"/>
      <c r="CD133" s="18"/>
      <c r="CE133" s="18"/>
    </row>
    <row r="134" spans="62:83">
      <c r="BJ134" s="253"/>
      <c r="BK134" s="253"/>
      <c r="BL134" s="253"/>
      <c r="CC134" s="18"/>
      <c r="CD134" s="18"/>
      <c r="CE134" s="18"/>
    </row>
    <row r="135" spans="62:83">
      <c r="BJ135" s="253"/>
      <c r="BK135" s="253"/>
      <c r="BL135" s="253"/>
      <c r="CC135" s="18"/>
      <c r="CD135" s="18"/>
      <c r="CE135" s="18"/>
    </row>
    <row r="136" spans="62:83">
      <c r="BJ136" s="253"/>
      <c r="BK136" s="253"/>
      <c r="BL136" s="253"/>
      <c r="CC136" s="18"/>
      <c r="CD136" s="18"/>
      <c r="CE136" s="18"/>
    </row>
    <row r="137" spans="62:83">
      <c r="BJ137" s="253"/>
      <c r="BK137" s="253"/>
      <c r="BL137" s="253"/>
      <c r="CC137" s="18"/>
      <c r="CD137" s="18"/>
      <c r="CE137" s="18"/>
    </row>
    <row r="138" spans="62:83">
      <c r="BJ138" s="253"/>
      <c r="BK138" s="253"/>
      <c r="BL138" s="253"/>
      <c r="CC138" s="18"/>
      <c r="CD138" s="18"/>
      <c r="CE138" s="18"/>
    </row>
    <row r="139" spans="62:83">
      <c r="BJ139" s="253"/>
      <c r="BK139" s="253"/>
      <c r="BL139" s="253"/>
      <c r="CC139" s="18"/>
      <c r="CD139" s="18"/>
      <c r="CE139" s="18"/>
    </row>
    <row r="140" spans="62:83">
      <c r="BJ140" s="253"/>
      <c r="BK140" s="253"/>
      <c r="BL140" s="253"/>
      <c r="CC140" s="18"/>
      <c r="CD140" s="18"/>
      <c r="CE140" s="18"/>
    </row>
    <row r="141" spans="62:83">
      <c r="BJ141" s="253"/>
      <c r="BK141" s="253"/>
      <c r="BL141" s="253"/>
      <c r="CC141" s="18"/>
      <c r="CD141" s="18"/>
      <c r="CE141" s="18"/>
    </row>
    <row r="142" spans="62:83">
      <c r="BJ142" s="253"/>
      <c r="BK142" s="253"/>
      <c r="BL142" s="253"/>
      <c r="CC142" s="18"/>
      <c r="CD142" s="18"/>
      <c r="CE142" s="18"/>
    </row>
    <row r="143" spans="62:83">
      <c r="BJ143" s="253"/>
      <c r="BK143" s="253"/>
      <c r="BL143" s="253"/>
      <c r="CC143" s="18"/>
      <c r="CD143" s="18"/>
      <c r="CE143" s="18"/>
    </row>
    <row r="144" spans="62:83">
      <c r="BJ144" s="253"/>
      <c r="BK144" s="253"/>
      <c r="BL144" s="253"/>
      <c r="CC144" s="18"/>
      <c r="CD144" s="18"/>
      <c r="CE144" s="18"/>
    </row>
    <row r="145" spans="62:83">
      <c r="BJ145" s="253"/>
      <c r="BK145" s="253"/>
      <c r="BL145" s="253"/>
      <c r="CC145" s="18"/>
      <c r="CD145" s="18"/>
      <c r="CE145" s="18"/>
    </row>
    <row r="146" spans="62:83">
      <c r="BJ146" s="253"/>
      <c r="BK146" s="253"/>
      <c r="BL146" s="253"/>
      <c r="CC146" s="18"/>
      <c r="CD146" s="18"/>
      <c r="CE146" s="18"/>
    </row>
    <row r="147" spans="62:83">
      <c r="BJ147" s="253"/>
      <c r="BK147" s="253"/>
      <c r="BL147" s="253"/>
      <c r="CC147" s="18"/>
      <c r="CD147" s="18"/>
      <c r="CE147" s="18"/>
    </row>
    <row r="148" spans="62:83">
      <c r="BJ148" s="253"/>
      <c r="BK148" s="253"/>
      <c r="BL148" s="253"/>
      <c r="CC148" s="18"/>
      <c r="CD148" s="18"/>
      <c r="CE148" s="18"/>
    </row>
    <row r="149" spans="62:83">
      <c r="BJ149" s="253"/>
      <c r="BK149" s="253"/>
      <c r="BL149" s="253"/>
      <c r="CC149" s="18"/>
      <c r="CD149" s="18"/>
      <c r="CE149" s="18"/>
    </row>
    <row r="150" spans="62:83">
      <c r="BJ150" s="253"/>
      <c r="BK150" s="253"/>
      <c r="BL150" s="253"/>
      <c r="CC150" s="18"/>
      <c r="CD150" s="18"/>
      <c r="CE150" s="18"/>
    </row>
    <row r="151" spans="62:83">
      <c r="BJ151" s="253"/>
      <c r="BK151" s="253"/>
      <c r="BL151" s="253"/>
      <c r="CC151" s="18"/>
      <c r="CD151" s="18"/>
      <c r="CE151" s="18"/>
    </row>
    <row r="152" spans="62:83">
      <c r="BJ152" s="253"/>
      <c r="BK152" s="253"/>
      <c r="BL152" s="253"/>
      <c r="CC152" s="18"/>
      <c r="CD152" s="18"/>
      <c r="CE152" s="18"/>
    </row>
    <row r="153" spans="62:83">
      <c r="BJ153" s="253"/>
      <c r="BK153" s="253"/>
      <c r="BL153" s="253"/>
      <c r="CC153" s="18"/>
      <c r="CD153" s="18"/>
      <c r="CE153" s="18"/>
    </row>
    <row r="154" spans="62:83">
      <c r="BJ154" s="253"/>
      <c r="BK154" s="253"/>
      <c r="BL154" s="253"/>
      <c r="CC154" s="18"/>
      <c r="CD154" s="18"/>
      <c r="CE154" s="18"/>
    </row>
    <row r="155" spans="62:83">
      <c r="BJ155" s="253"/>
      <c r="BK155" s="253"/>
      <c r="BL155" s="253"/>
      <c r="CC155" s="18"/>
      <c r="CD155" s="18"/>
      <c r="CE155" s="18"/>
    </row>
    <row r="156" spans="62:83">
      <c r="BJ156" s="253"/>
      <c r="BK156" s="253"/>
      <c r="BL156" s="253"/>
      <c r="CC156" s="18"/>
      <c r="CD156" s="18"/>
      <c r="CE156" s="18"/>
    </row>
    <row r="157" spans="62:83">
      <c r="BJ157" s="253"/>
      <c r="BK157" s="253"/>
      <c r="BL157" s="253"/>
      <c r="CC157" s="18"/>
      <c r="CD157" s="18"/>
      <c r="CE157" s="18"/>
    </row>
    <row r="158" spans="62:83">
      <c r="BJ158" s="253"/>
      <c r="BK158" s="253"/>
      <c r="BL158" s="253"/>
      <c r="CC158" s="18"/>
      <c r="CD158" s="18"/>
      <c r="CE158" s="18"/>
    </row>
    <row r="159" spans="62:83">
      <c r="BJ159" s="253"/>
      <c r="BK159" s="253"/>
      <c r="BL159" s="253"/>
      <c r="CC159" s="18"/>
      <c r="CD159" s="18"/>
      <c r="CE159" s="18"/>
    </row>
    <row r="160" spans="62:83">
      <c r="BJ160" s="253"/>
      <c r="BK160" s="253"/>
      <c r="BL160" s="253"/>
      <c r="CC160" s="18"/>
      <c r="CD160" s="18"/>
      <c r="CE160" s="18"/>
    </row>
    <row r="161" spans="62:83">
      <c r="BJ161" s="253"/>
      <c r="BK161" s="253"/>
      <c r="BL161" s="253"/>
      <c r="CC161" s="18"/>
      <c r="CD161" s="18"/>
      <c r="CE161" s="18"/>
    </row>
    <row r="162" spans="62:83">
      <c r="BJ162" s="253"/>
      <c r="BK162" s="253"/>
      <c r="BL162" s="253"/>
      <c r="CC162" s="18"/>
      <c r="CD162" s="18"/>
      <c r="CE162" s="18"/>
    </row>
    <row r="163" spans="62:83">
      <c r="BJ163" s="253"/>
      <c r="BK163" s="253"/>
      <c r="BL163" s="253"/>
      <c r="CC163" s="18"/>
      <c r="CD163" s="18"/>
      <c r="CE163" s="18"/>
    </row>
    <row r="164" spans="62:83">
      <c r="BJ164" s="253"/>
      <c r="BK164" s="253"/>
      <c r="BL164" s="253"/>
      <c r="CC164" s="18"/>
      <c r="CD164" s="18"/>
      <c r="CE164" s="18"/>
    </row>
    <row r="165" spans="62:83">
      <c r="BJ165" s="253"/>
      <c r="BK165" s="253"/>
      <c r="BL165" s="253"/>
      <c r="CC165" s="18"/>
      <c r="CD165" s="18"/>
      <c r="CE165" s="18"/>
    </row>
    <row r="166" spans="62:83">
      <c r="BJ166" s="253"/>
      <c r="BK166" s="253"/>
      <c r="BL166" s="253"/>
      <c r="CC166" s="18"/>
      <c r="CD166" s="18"/>
      <c r="CE166" s="18"/>
    </row>
    <row r="167" spans="62:83">
      <c r="BJ167" s="253"/>
      <c r="BK167" s="253"/>
      <c r="BL167" s="253"/>
      <c r="CC167" s="18"/>
      <c r="CD167" s="18"/>
      <c r="CE167" s="18"/>
    </row>
    <row r="168" spans="62:83">
      <c r="BJ168" s="253"/>
      <c r="BK168" s="253"/>
      <c r="BL168" s="253"/>
      <c r="CC168" s="18"/>
      <c r="CD168" s="18"/>
      <c r="CE168" s="18"/>
    </row>
    <row r="169" spans="62:83">
      <c r="BJ169" s="253"/>
      <c r="BK169" s="253"/>
      <c r="BL169" s="253"/>
      <c r="CC169" s="18"/>
      <c r="CD169" s="18"/>
      <c r="CE169" s="18"/>
    </row>
    <row r="170" spans="62:83">
      <c r="BJ170" s="253"/>
      <c r="BK170" s="253"/>
      <c r="BL170" s="253"/>
      <c r="CC170" s="18"/>
      <c r="CD170" s="18"/>
      <c r="CE170" s="18"/>
    </row>
    <row r="171" spans="62:83">
      <c r="BJ171" s="253"/>
      <c r="BK171" s="253"/>
      <c r="BL171" s="253"/>
      <c r="CC171" s="18"/>
      <c r="CD171" s="18"/>
      <c r="CE171" s="18"/>
    </row>
    <row r="172" spans="62:83">
      <c r="BJ172" s="253"/>
      <c r="BK172" s="253"/>
      <c r="BL172" s="253"/>
      <c r="CC172" s="18"/>
      <c r="CD172" s="18"/>
      <c r="CE172" s="18"/>
    </row>
    <row r="173" spans="62:83">
      <c r="BJ173" s="253"/>
      <c r="BK173" s="253"/>
      <c r="BL173" s="253"/>
      <c r="CC173" s="18"/>
      <c r="CD173" s="18"/>
      <c r="CE173" s="18"/>
    </row>
    <row r="174" spans="62:83">
      <c r="BJ174" s="253"/>
      <c r="BK174" s="253"/>
      <c r="BL174" s="253"/>
      <c r="CC174" s="18"/>
      <c r="CD174" s="18"/>
      <c r="CE174" s="18"/>
    </row>
    <row r="175" spans="62:83">
      <c r="BJ175" s="253"/>
      <c r="BK175" s="253"/>
      <c r="BL175" s="253"/>
      <c r="CC175" s="18"/>
      <c r="CD175" s="18"/>
      <c r="CE175" s="18"/>
    </row>
    <row r="176" spans="62:83">
      <c r="BJ176" s="253"/>
      <c r="BK176" s="253"/>
      <c r="BL176" s="253"/>
      <c r="CC176" s="18"/>
      <c r="CD176" s="18"/>
      <c r="CE176" s="18"/>
    </row>
    <row r="177" spans="62:83">
      <c r="BJ177" s="253"/>
      <c r="BK177" s="253"/>
      <c r="BL177" s="253"/>
      <c r="CC177" s="18"/>
      <c r="CD177" s="18"/>
      <c r="CE177" s="18"/>
    </row>
    <row r="178" spans="62:83">
      <c r="BJ178" s="253"/>
      <c r="BK178" s="253"/>
      <c r="BL178" s="253"/>
      <c r="CC178" s="18"/>
      <c r="CD178" s="18"/>
      <c r="CE178" s="18"/>
    </row>
    <row r="179" spans="62:83">
      <c r="BJ179" s="253"/>
      <c r="BK179" s="253"/>
      <c r="BL179" s="253"/>
      <c r="CC179" s="18"/>
      <c r="CD179" s="18"/>
      <c r="CE179" s="18"/>
    </row>
    <row r="180" spans="62:83">
      <c r="BJ180" s="253"/>
      <c r="BK180" s="253"/>
      <c r="BL180" s="253"/>
      <c r="CC180" s="18"/>
      <c r="CD180" s="18"/>
      <c r="CE180" s="18"/>
    </row>
    <row r="181" spans="62:83">
      <c r="BJ181" s="253"/>
      <c r="BK181" s="253"/>
      <c r="BL181" s="253"/>
      <c r="CC181" s="18"/>
      <c r="CD181" s="18"/>
      <c r="CE181" s="18"/>
    </row>
    <row r="182" spans="62:83">
      <c r="BJ182" s="253"/>
      <c r="BK182" s="253"/>
      <c r="BL182" s="253"/>
      <c r="CC182" s="18"/>
      <c r="CD182" s="18"/>
      <c r="CE182" s="18"/>
    </row>
    <row r="183" spans="62:83">
      <c r="BJ183" s="253"/>
      <c r="BK183" s="253"/>
      <c r="BL183" s="253"/>
      <c r="CC183" s="18"/>
      <c r="CD183" s="18"/>
      <c r="CE183" s="18"/>
    </row>
    <row r="184" spans="62:83">
      <c r="BJ184" s="253"/>
      <c r="BK184" s="253"/>
      <c r="BL184" s="253"/>
      <c r="CC184" s="18"/>
      <c r="CD184" s="18"/>
      <c r="CE184" s="18"/>
    </row>
    <row r="185" spans="62:83">
      <c r="BJ185" s="253"/>
      <c r="BK185" s="253"/>
      <c r="BL185" s="253"/>
      <c r="CC185" s="18"/>
      <c r="CD185" s="18"/>
      <c r="CE185" s="18"/>
    </row>
    <row r="186" spans="62:83">
      <c r="BJ186" s="253"/>
      <c r="BK186" s="253"/>
      <c r="BL186" s="253"/>
      <c r="CC186" s="18"/>
      <c r="CD186" s="18"/>
      <c r="CE186" s="18"/>
    </row>
    <row r="187" spans="62:83">
      <c r="BJ187" s="253"/>
      <c r="BK187" s="253"/>
      <c r="BL187" s="253"/>
      <c r="CC187" s="18"/>
      <c r="CD187" s="18"/>
      <c r="CE187" s="18"/>
    </row>
    <row r="188" spans="62:83">
      <c r="BJ188" s="253"/>
      <c r="BK188" s="253"/>
      <c r="BL188" s="253"/>
      <c r="CC188" s="18"/>
      <c r="CD188" s="18"/>
      <c r="CE188" s="18"/>
    </row>
    <row r="189" spans="62:83">
      <c r="BJ189" s="253"/>
      <c r="BK189" s="253"/>
      <c r="BL189" s="253"/>
      <c r="CC189" s="18"/>
      <c r="CD189" s="18"/>
      <c r="CE189" s="18"/>
    </row>
    <row r="190" spans="62:83">
      <c r="BJ190" s="253"/>
      <c r="BK190" s="253"/>
      <c r="BL190" s="253"/>
      <c r="CC190" s="18"/>
      <c r="CD190" s="18"/>
      <c r="CE190" s="18"/>
    </row>
    <row r="191" spans="62:83">
      <c r="BJ191" s="253"/>
      <c r="BK191" s="253"/>
      <c r="BL191" s="253"/>
      <c r="CC191" s="18"/>
      <c r="CD191" s="18"/>
      <c r="CE191" s="18"/>
    </row>
    <row r="192" spans="62:83">
      <c r="BJ192" s="253"/>
      <c r="BK192" s="253"/>
      <c r="BL192" s="253"/>
      <c r="CC192" s="18"/>
      <c r="CD192" s="18"/>
      <c r="CE192" s="18"/>
    </row>
    <row r="193" spans="62:83">
      <c r="BJ193" s="253"/>
      <c r="BK193" s="253"/>
      <c r="BL193" s="253"/>
      <c r="CC193" s="18"/>
      <c r="CD193" s="18"/>
      <c r="CE193" s="18"/>
    </row>
    <row r="194" spans="62:83">
      <c r="BJ194" s="253"/>
      <c r="BK194" s="253"/>
      <c r="BL194" s="253"/>
      <c r="CC194" s="18"/>
      <c r="CD194" s="18"/>
      <c r="CE194" s="18"/>
    </row>
    <row r="195" spans="62:83">
      <c r="BJ195" s="253"/>
      <c r="BK195" s="253"/>
      <c r="BL195" s="253"/>
      <c r="CC195" s="18"/>
      <c r="CD195" s="18"/>
      <c r="CE195" s="18"/>
    </row>
    <row r="196" spans="62:83">
      <c r="BJ196" s="253"/>
      <c r="BK196" s="253"/>
      <c r="BL196" s="253"/>
      <c r="CC196" s="18"/>
      <c r="CD196" s="18"/>
      <c r="CE196" s="18"/>
    </row>
    <row r="197" spans="62:83">
      <c r="BJ197" s="253"/>
      <c r="BK197" s="253"/>
      <c r="BL197" s="253"/>
      <c r="CC197" s="18"/>
      <c r="CD197" s="18"/>
      <c r="CE197" s="18"/>
    </row>
    <row r="198" spans="62:83">
      <c r="BJ198" s="253"/>
      <c r="BK198" s="253"/>
      <c r="BL198" s="253"/>
      <c r="CC198" s="18"/>
      <c r="CD198" s="18"/>
      <c r="CE198" s="18"/>
    </row>
    <row r="199" spans="62:83">
      <c r="BJ199" s="253"/>
      <c r="BK199" s="253"/>
      <c r="BL199" s="253"/>
      <c r="CC199" s="18"/>
      <c r="CD199" s="18"/>
      <c r="CE199" s="18"/>
    </row>
    <row r="200" spans="62:83">
      <c r="BJ200" s="253"/>
      <c r="BK200" s="253"/>
      <c r="BL200" s="253"/>
      <c r="CC200" s="18"/>
      <c r="CD200" s="18"/>
      <c r="CE200" s="18"/>
    </row>
    <row r="201" spans="62:83">
      <c r="BJ201" s="253"/>
      <c r="BK201" s="253"/>
      <c r="BL201" s="253"/>
      <c r="CC201" s="18"/>
      <c r="CD201" s="18"/>
      <c r="CE201" s="18"/>
    </row>
    <row r="202" spans="62:83">
      <c r="BJ202" s="253"/>
      <c r="BK202" s="253"/>
      <c r="BL202" s="253"/>
      <c r="CC202" s="18"/>
      <c r="CD202" s="18"/>
      <c r="CE202" s="18"/>
    </row>
    <row r="203" spans="62:83">
      <c r="BJ203" s="253"/>
      <c r="BK203" s="253"/>
      <c r="BL203" s="253"/>
      <c r="CC203" s="18"/>
      <c r="CD203" s="18"/>
      <c r="CE203" s="18"/>
    </row>
    <row r="204" spans="62:83">
      <c r="BJ204" s="253"/>
      <c r="BK204" s="253"/>
      <c r="BL204" s="253"/>
      <c r="CC204" s="18"/>
      <c r="CD204" s="18"/>
      <c r="CE204" s="18"/>
    </row>
    <row r="205" spans="62:83">
      <c r="BJ205" s="253"/>
      <c r="BK205" s="253"/>
      <c r="BL205" s="253"/>
      <c r="CC205" s="18"/>
      <c r="CD205" s="18"/>
      <c r="CE205" s="18"/>
    </row>
    <row r="206" spans="62:83">
      <c r="BJ206" s="253"/>
      <c r="BK206" s="253"/>
      <c r="BL206" s="253"/>
      <c r="CC206" s="18"/>
      <c r="CD206" s="18"/>
      <c r="CE206" s="18"/>
    </row>
    <row r="207" spans="62:83">
      <c r="BJ207" s="253"/>
      <c r="BK207" s="253"/>
      <c r="BL207" s="253"/>
      <c r="CC207" s="18"/>
      <c r="CD207" s="18"/>
      <c r="CE207" s="18"/>
    </row>
    <row r="208" spans="62:83">
      <c r="BJ208" s="253"/>
      <c r="BK208" s="253"/>
      <c r="BL208" s="253"/>
      <c r="CC208" s="18"/>
      <c r="CD208" s="18"/>
      <c r="CE208" s="18"/>
    </row>
    <row r="209" spans="62:83">
      <c r="BJ209" s="253"/>
      <c r="BK209" s="253"/>
      <c r="BL209" s="253"/>
      <c r="CC209" s="18"/>
      <c r="CD209" s="18"/>
      <c r="CE209" s="18"/>
    </row>
    <row r="210" spans="62:83">
      <c r="BJ210" s="253"/>
      <c r="BK210" s="253"/>
      <c r="BL210" s="253"/>
      <c r="CC210" s="18"/>
      <c r="CD210" s="18"/>
      <c r="CE210" s="18"/>
    </row>
    <row r="211" spans="62:83">
      <c r="BJ211" s="253"/>
      <c r="BK211" s="253"/>
      <c r="BL211" s="253"/>
      <c r="CC211" s="18"/>
      <c r="CD211" s="18"/>
      <c r="CE211" s="18"/>
    </row>
    <row r="212" spans="62:83">
      <c r="BJ212" s="253"/>
      <c r="BK212" s="253"/>
      <c r="BL212" s="253"/>
      <c r="CC212" s="18"/>
      <c r="CD212" s="18"/>
      <c r="CE212" s="18"/>
    </row>
    <row r="213" spans="62:83">
      <c r="BJ213" s="253"/>
      <c r="BK213" s="253"/>
      <c r="BL213" s="253"/>
      <c r="CC213" s="18"/>
      <c r="CD213" s="18"/>
      <c r="CE213" s="18"/>
    </row>
    <row r="214" spans="62:83">
      <c r="BJ214" s="253"/>
      <c r="BK214" s="253"/>
      <c r="BL214" s="253"/>
      <c r="CC214" s="18"/>
      <c r="CD214" s="18"/>
      <c r="CE214" s="18"/>
    </row>
    <row r="215" spans="62:83">
      <c r="BJ215" s="253"/>
      <c r="BK215" s="253"/>
      <c r="BL215" s="253"/>
      <c r="CC215" s="18"/>
      <c r="CD215" s="18"/>
      <c r="CE215" s="18"/>
    </row>
    <row r="216" spans="62:83">
      <c r="BJ216" s="253"/>
      <c r="BK216" s="253"/>
      <c r="BL216" s="253"/>
      <c r="CC216" s="18"/>
      <c r="CD216" s="18"/>
      <c r="CE216" s="18"/>
    </row>
    <row r="217" spans="62:83">
      <c r="BJ217" s="253"/>
      <c r="BK217" s="253"/>
      <c r="BL217" s="253"/>
      <c r="CC217" s="18"/>
      <c r="CD217" s="18"/>
      <c r="CE217" s="18"/>
    </row>
    <row r="218" spans="62:83">
      <c r="BJ218" s="253"/>
      <c r="BK218" s="253"/>
      <c r="BL218" s="253"/>
      <c r="CC218" s="18"/>
      <c r="CD218" s="18"/>
      <c r="CE218" s="18"/>
    </row>
    <row r="219" spans="62:83">
      <c r="BJ219" s="253"/>
      <c r="BK219" s="253"/>
      <c r="BL219" s="253"/>
      <c r="CC219" s="18"/>
      <c r="CD219" s="18"/>
      <c r="CE219" s="18"/>
    </row>
    <row r="220" spans="62:83">
      <c r="BJ220" s="253"/>
      <c r="BK220" s="253"/>
      <c r="BL220" s="253"/>
      <c r="CC220" s="18"/>
      <c r="CD220" s="18"/>
      <c r="CE220" s="18"/>
    </row>
    <row r="221" spans="62:83">
      <c r="BJ221" s="253"/>
      <c r="BK221" s="253"/>
      <c r="BL221" s="253"/>
      <c r="CC221" s="18"/>
      <c r="CD221" s="18"/>
      <c r="CE221" s="18"/>
    </row>
    <row r="222" spans="62:83">
      <c r="BJ222" s="253"/>
      <c r="BK222" s="253"/>
      <c r="BL222" s="253"/>
      <c r="CC222" s="18"/>
      <c r="CD222" s="18"/>
      <c r="CE222" s="18"/>
    </row>
    <row r="223" spans="62:83">
      <c r="BJ223" s="253"/>
      <c r="BK223" s="253"/>
      <c r="BL223" s="253"/>
      <c r="CC223" s="18"/>
      <c r="CD223" s="18"/>
      <c r="CE223" s="18"/>
    </row>
    <row r="224" spans="62:83">
      <c r="BJ224" s="253"/>
      <c r="BK224" s="253"/>
      <c r="BL224" s="253"/>
      <c r="CC224" s="18"/>
      <c r="CD224" s="18"/>
      <c r="CE224" s="18"/>
    </row>
    <row r="225" spans="62:83">
      <c r="BJ225" s="253"/>
      <c r="BK225" s="253"/>
      <c r="BL225" s="253"/>
      <c r="CC225" s="18"/>
      <c r="CD225" s="18"/>
      <c r="CE225" s="18"/>
    </row>
    <row r="226" spans="62:83">
      <c r="BJ226" s="253"/>
      <c r="BK226" s="253"/>
      <c r="BL226" s="253"/>
      <c r="CC226" s="18"/>
      <c r="CD226" s="18"/>
      <c r="CE226" s="18"/>
    </row>
    <row r="227" spans="62:83">
      <c r="BJ227" s="253"/>
      <c r="BK227" s="253"/>
      <c r="BL227" s="253"/>
      <c r="CC227" s="18"/>
      <c r="CD227" s="18"/>
      <c r="CE227" s="18"/>
    </row>
    <row r="228" spans="62:83">
      <c r="BJ228" s="253"/>
      <c r="BK228" s="253"/>
      <c r="BL228" s="253"/>
      <c r="CC228" s="18"/>
      <c r="CD228" s="18"/>
      <c r="CE228" s="18"/>
    </row>
    <row r="229" spans="62:83">
      <c r="BJ229" s="253"/>
      <c r="BK229" s="253"/>
      <c r="BL229" s="253"/>
      <c r="CC229" s="18"/>
      <c r="CD229" s="18"/>
      <c r="CE229" s="18"/>
    </row>
    <row r="230" spans="62:83">
      <c r="BJ230" s="253"/>
      <c r="BK230" s="253"/>
      <c r="BL230" s="253"/>
      <c r="CC230" s="18"/>
      <c r="CD230" s="18"/>
      <c r="CE230" s="18"/>
    </row>
    <row r="231" spans="62:83">
      <c r="BJ231" s="253"/>
      <c r="BK231" s="253"/>
      <c r="BL231" s="253"/>
      <c r="CC231" s="18"/>
      <c r="CD231" s="18"/>
      <c r="CE231" s="18"/>
    </row>
    <row r="232" spans="62:83">
      <c r="BJ232" s="253"/>
      <c r="BK232" s="253"/>
      <c r="BL232" s="253"/>
      <c r="CC232" s="18"/>
      <c r="CD232" s="18"/>
      <c r="CE232" s="18"/>
    </row>
    <row r="233" spans="62:83">
      <c r="BJ233" s="253"/>
      <c r="BK233" s="253"/>
      <c r="BL233" s="253"/>
      <c r="CC233" s="18"/>
      <c r="CD233" s="18"/>
      <c r="CE233" s="18"/>
    </row>
    <row r="234" spans="62:83">
      <c r="BJ234" s="253"/>
      <c r="BK234" s="253"/>
      <c r="BL234" s="253"/>
      <c r="CC234" s="18"/>
      <c r="CD234" s="18"/>
      <c r="CE234" s="18"/>
    </row>
    <row r="235" spans="62:83">
      <c r="BJ235" s="253"/>
      <c r="BK235" s="253"/>
      <c r="BL235" s="253"/>
      <c r="CC235" s="18"/>
      <c r="CD235" s="18"/>
      <c r="CE235" s="18"/>
    </row>
    <row r="236" spans="62:83">
      <c r="BJ236" s="253"/>
      <c r="BK236" s="253"/>
      <c r="BL236" s="253"/>
      <c r="CC236" s="18"/>
      <c r="CD236" s="18"/>
      <c r="CE236" s="18"/>
    </row>
    <row r="237" spans="62:83">
      <c r="BJ237" s="253"/>
      <c r="BK237" s="253"/>
      <c r="BL237" s="253"/>
      <c r="CC237" s="18"/>
      <c r="CD237" s="18"/>
      <c r="CE237" s="18"/>
    </row>
    <row r="238" spans="62:83">
      <c r="BJ238" s="253"/>
      <c r="BK238" s="253"/>
      <c r="BL238" s="253"/>
      <c r="CC238" s="18"/>
      <c r="CD238" s="18"/>
      <c r="CE238" s="18"/>
    </row>
    <row r="239" spans="62:83">
      <c r="BJ239" s="253"/>
      <c r="BK239" s="253"/>
      <c r="BL239" s="253"/>
      <c r="CC239" s="18"/>
      <c r="CD239" s="18"/>
      <c r="CE239" s="18"/>
    </row>
    <row r="240" spans="62:83">
      <c r="BJ240" s="253"/>
      <c r="BK240" s="253"/>
      <c r="BL240" s="253"/>
      <c r="CC240" s="18"/>
      <c r="CD240" s="18"/>
      <c r="CE240" s="18"/>
    </row>
    <row r="241" spans="62:83">
      <c r="BJ241" s="253"/>
      <c r="BK241" s="253"/>
      <c r="BL241" s="253"/>
      <c r="CC241" s="18"/>
      <c r="CD241" s="18"/>
      <c r="CE241" s="18"/>
    </row>
    <row r="242" spans="62:83">
      <c r="BJ242" s="253"/>
      <c r="BK242" s="253"/>
      <c r="BL242" s="253"/>
      <c r="CC242" s="18"/>
      <c r="CD242" s="18"/>
      <c r="CE242" s="18"/>
    </row>
    <row r="243" spans="62:83">
      <c r="BJ243" s="253"/>
      <c r="BK243" s="253"/>
      <c r="BL243" s="253"/>
      <c r="CC243" s="18"/>
      <c r="CD243" s="18"/>
      <c r="CE243" s="18"/>
    </row>
    <row r="244" spans="62:83">
      <c r="BJ244" s="253"/>
      <c r="BK244" s="253"/>
      <c r="BL244" s="253"/>
      <c r="CC244" s="18"/>
      <c r="CD244" s="18"/>
      <c r="CE244" s="18"/>
    </row>
    <row r="245" spans="62:83">
      <c r="BJ245" s="253"/>
      <c r="BK245" s="253"/>
      <c r="BL245" s="253"/>
      <c r="CC245" s="18"/>
      <c r="CD245" s="18"/>
      <c r="CE245" s="18"/>
    </row>
    <row r="246" spans="62:83">
      <c r="BJ246" s="253"/>
      <c r="BK246" s="253"/>
      <c r="BL246" s="253"/>
      <c r="CC246" s="18"/>
      <c r="CD246" s="18"/>
      <c r="CE246" s="18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63">
    <mergeCell ref="AY29:BD29"/>
    <mergeCell ref="BE29:BF29"/>
    <mergeCell ref="BG29:BH29"/>
    <mergeCell ref="AS30:BF30"/>
    <mergeCell ref="BG30:BH30"/>
    <mergeCell ref="AS26:BH26"/>
    <mergeCell ref="AY27:BD27"/>
    <mergeCell ref="BE27:BF27"/>
    <mergeCell ref="BG27:BH27"/>
    <mergeCell ref="AS28:AX28"/>
    <mergeCell ref="AY28:BD28"/>
    <mergeCell ref="BE28:BF28"/>
    <mergeCell ref="BG28:BH28"/>
    <mergeCell ref="AR26:AR31"/>
    <mergeCell ref="AS27:AX27"/>
    <mergeCell ref="AS29:AX29"/>
    <mergeCell ref="AD27:AE27"/>
    <mergeCell ref="AF27:AG27"/>
    <mergeCell ref="AI27:AJ27"/>
    <mergeCell ref="AK27:AL27"/>
    <mergeCell ref="AO29:AP29"/>
    <mergeCell ref="R30:S30"/>
    <mergeCell ref="U30:W30"/>
    <mergeCell ref="AM27:AN27"/>
    <mergeCell ref="E29:F29"/>
    <mergeCell ref="H29:J29"/>
    <mergeCell ref="R29:W29"/>
    <mergeCell ref="Y29:AB29"/>
    <mergeCell ref="AD29:AG29"/>
    <mergeCell ref="AI29:AL29"/>
    <mergeCell ref="AM29:AN29"/>
    <mergeCell ref="L26:L28"/>
    <mergeCell ref="M26:P26"/>
    <mergeCell ref="Q26:Q27"/>
    <mergeCell ref="R26:W26"/>
    <mergeCell ref="R27:T27"/>
    <mergeCell ref="AI14:AL14"/>
    <mergeCell ref="L11:L13"/>
    <mergeCell ref="M12:N12"/>
    <mergeCell ref="AI11:AP11"/>
    <mergeCell ref="AI12:AJ12"/>
    <mergeCell ref="AK12:AL12"/>
    <mergeCell ref="Y26:AG26"/>
    <mergeCell ref="B26:B30"/>
    <mergeCell ref="C26:D26"/>
    <mergeCell ref="E26:F26"/>
    <mergeCell ref="G26:G28"/>
    <mergeCell ref="H26:J26"/>
    <mergeCell ref="AI26:AP26"/>
    <mergeCell ref="C27:C28"/>
    <mergeCell ref="D27:D28"/>
    <mergeCell ref="E27:E28"/>
    <mergeCell ref="F27:F28"/>
    <mergeCell ref="M27:N27"/>
    <mergeCell ref="O27:P27"/>
    <mergeCell ref="U27:W27"/>
    <mergeCell ref="Y27:Z27"/>
    <mergeCell ref="AA27:AB27"/>
    <mergeCell ref="AC27:AC28"/>
    <mergeCell ref="C29:D29"/>
    <mergeCell ref="Y11:AG11"/>
    <mergeCell ref="AD12:AE12"/>
    <mergeCell ref="AF12:AG12"/>
    <mergeCell ref="U12:W12"/>
    <mergeCell ref="R12:S12"/>
    <mergeCell ref="Y12:Z12"/>
    <mergeCell ref="AA12:AB12"/>
    <mergeCell ref="AC12:AC13"/>
    <mergeCell ref="AD14:AG14"/>
    <mergeCell ref="Y14:AB14"/>
    <mergeCell ref="R14:W14"/>
    <mergeCell ref="Y76:AG76"/>
    <mergeCell ref="AD77:AG77"/>
    <mergeCell ref="AI76:AP76"/>
    <mergeCell ref="AO77:AP77"/>
    <mergeCell ref="L76:L77"/>
    <mergeCell ref="M76:P76"/>
    <mergeCell ref="B11:B15"/>
    <mergeCell ref="C11:D11"/>
    <mergeCell ref="E11:F11"/>
    <mergeCell ref="O12:P12"/>
    <mergeCell ref="B22:C22"/>
    <mergeCell ref="B23:C23"/>
    <mergeCell ref="B21:C21"/>
    <mergeCell ref="B76:B79"/>
    <mergeCell ref="C76:D76"/>
    <mergeCell ref="E76:F76"/>
    <mergeCell ref="G76:G77"/>
    <mergeCell ref="H76:J76"/>
    <mergeCell ref="H11:J11"/>
    <mergeCell ref="M11:P11"/>
    <mergeCell ref="B32:C32"/>
    <mergeCell ref="AO14:AP14"/>
    <mergeCell ref="AM12:AN12"/>
    <mergeCell ref="AM14:AN14"/>
    <mergeCell ref="A34:B35"/>
    <mergeCell ref="C34:D34"/>
    <mergeCell ref="A36:B36"/>
    <mergeCell ref="A37:B37"/>
    <mergeCell ref="A38:A49"/>
    <mergeCell ref="R78:W78"/>
    <mergeCell ref="C79:D79"/>
    <mergeCell ref="E79:F79"/>
    <mergeCell ref="C12:C13"/>
    <mergeCell ref="D12:D13"/>
    <mergeCell ref="E12:E13"/>
    <mergeCell ref="F12:F13"/>
    <mergeCell ref="G11:G13"/>
    <mergeCell ref="C78:D78"/>
    <mergeCell ref="E78:F78"/>
    <mergeCell ref="H78:J78"/>
    <mergeCell ref="C14:D14"/>
    <mergeCell ref="E14:F14"/>
    <mergeCell ref="H14:J14"/>
    <mergeCell ref="R15:S15"/>
    <mergeCell ref="U15:W15"/>
    <mergeCell ref="R76:W76"/>
    <mergeCell ref="Q11:Q12"/>
    <mergeCell ref="R11:W11"/>
    <mergeCell ref="AD53:AE53"/>
    <mergeCell ref="AF53:AG53"/>
    <mergeCell ref="AI53:AJ53"/>
    <mergeCell ref="AK53:AL53"/>
    <mergeCell ref="AM53:AN53"/>
    <mergeCell ref="C52:D52"/>
    <mergeCell ref="E52:F52"/>
    <mergeCell ref="G52:G54"/>
    <mergeCell ref="H52:J52"/>
    <mergeCell ref="L52:L54"/>
    <mergeCell ref="M52:P52"/>
    <mergeCell ref="E53:E54"/>
    <mergeCell ref="F53:F54"/>
    <mergeCell ref="M53:N53"/>
    <mergeCell ref="O53:P53"/>
    <mergeCell ref="R53:S53"/>
    <mergeCell ref="U53:W53"/>
    <mergeCell ref="Y53:Z53"/>
    <mergeCell ref="AA53:AB53"/>
    <mergeCell ref="AC53:AC54"/>
    <mergeCell ref="A62:B62"/>
    <mergeCell ref="A63:B63"/>
    <mergeCell ref="A64:A75"/>
    <mergeCell ref="Y55:AB55"/>
    <mergeCell ref="AD55:AG55"/>
    <mergeCell ref="AI55:AL55"/>
    <mergeCell ref="AM55:AN55"/>
    <mergeCell ref="AO55:AP55"/>
    <mergeCell ref="R56:S56"/>
    <mergeCell ref="U56:W56"/>
    <mergeCell ref="B58:C58"/>
    <mergeCell ref="A60:B61"/>
    <mergeCell ref="C60:D60"/>
    <mergeCell ref="B52:B56"/>
    <mergeCell ref="Q52:Q53"/>
    <mergeCell ref="R52:W52"/>
    <mergeCell ref="C55:D55"/>
    <mergeCell ref="E55:F55"/>
    <mergeCell ref="H55:J55"/>
    <mergeCell ref="R55:W55"/>
    <mergeCell ref="Y52:AG52"/>
    <mergeCell ref="AI52:AP52"/>
    <mergeCell ref="C53:C54"/>
    <mergeCell ref="D53:D54"/>
  </mergeCells>
  <pageMargins left="0.23622047244094491" right="0.23622047244094491" top="0.59055118110236227" bottom="0.31496062992125984" header="0.59055118110236227" footer="0.31496062992125984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J47"/>
  <sheetViews>
    <sheetView view="pageBreakPreview" zoomScaleNormal="100" zoomScaleSheetLayoutView="100" workbookViewId="0">
      <pane ySplit="1" topLeftCell="A2" activePane="bottomLeft" state="frozen"/>
      <selection pane="bottomLeft" activeCell="F47" sqref="F47"/>
    </sheetView>
  </sheetViews>
  <sheetFormatPr defaultColWidth="9.140625" defaultRowHeight="15" outlineLevelRow="1"/>
  <cols>
    <col min="1" max="1" width="16" style="165" bestFit="1" customWidth="1"/>
    <col min="2" max="2" width="12.42578125" style="168" customWidth="1"/>
    <col min="3" max="3" width="4.42578125" style="166" customWidth="1"/>
    <col min="4" max="4" width="31" style="12" customWidth="1"/>
    <col min="5" max="5" width="46" style="165" bestFit="1" customWidth="1"/>
    <col min="6" max="6" width="46.7109375" style="12" customWidth="1"/>
    <col min="7" max="7" width="23.140625" style="12" customWidth="1"/>
    <col min="8" max="8" width="9" style="12" hidden="1" customWidth="1"/>
    <col min="9" max="9" width="10.28515625" style="12" hidden="1" customWidth="1"/>
    <col min="10" max="10" width="12.7109375" style="12" hidden="1" customWidth="1"/>
    <col min="11" max="16384" width="9.140625" style="12"/>
  </cols>
  <sheetData>
    <row r="1" spans="1:36" s="394" customFormat="1">
      <c r="A1" s="391"/>
      <c r="B1" s="391" t="s">
        <v>113</v>
      </c>
      <c r="C1" s="392"/>
      <c r="D1" s="391"/>
      <c r="E1" s="393"/>
    </row>
    <row r="3" spans="1:36">
      <c r="A3" s="156"/>
    </row>
    <row r="4" spans="1:36" ht="18.75">
      <c r="A4" s="170" t="s">
        <v>398</v>
      </c>
      <c r="C4" s="167"/>
    </row>
    <row r="5" spans="1:36" ht="15.75" thickBot="1"/>
    <row r="6" spans="1:36" s="169" customFormat="1" ht="27" customHeight="1" thickBot="1">
      <c r="A6" s="186" t="s">
        <v>181</v>
      </c>
      <c r="B6" s="187" t="s">
        <v>172</v>
      </c>
      <c r="C6" s="188" t="s">
        <v>27</v>
      </c>
      <c r="D6" s="187" t="s">
        <v>182</v>
      </c>
      <c r="E6" s="187" t="s">
        <v>183</v>
      </c>
      <c r="F6" s="189" t="s">
        <v>173</v>
      </c>
      <c r="K6" s="674"/>
      <c r="L6" s="674"/>
      <c r="M6" s="674"/>
      <c r="N6" s="674"/>
      <c r="O6" s="674"/>
      <c r="P6" s="674"/>
      <c r="Q6" s="674"/>
      <c r="R6" s="674"/>
      <c r="S6" s="674"/>
      <c r="T6" s="674"/>
      <c r="U6" s="674"/>
      <c r="V6" s="674"/>
      <c r="W6" s="674"/>
      <c r="X6" s="674"/>
      <c r="Y6" s="674"/>
      <c r="Z6" s="674"/>
      <c r="AA6" s="674"/>
      <c r="AB6" s="674"/>
      <c r="AC6" s="674"/>
      <c r="AD6" s="674"/>
      <c r="AE6" s="674"/>
      <c r="AF6" s="674"/>
      <c r="AG6" s="674"/>
      <c r="AH6" s="674"/>
      <c r="AI6" s="674"/>
      <c r="AJ6" s="674"/>
    </row>
    <row r="7" spans="1:36" s="653" customFormat="1" ht="17.25" hidden="1" customHeight="1" outlineLevel="1">
      <c r="A7" s="701">
        <v>44995</v>
      </c>
      <c r="B7" s="659"/>
      <c r="C7" s="1081" t="s">
        <v>541</v>
      </c>
      <c r="D7" s="1081"/>
      <c r="E7" s="1081"/>
      <c r="F7" s="1081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675"/>
      <c r="V7" s="675"/>
      <c r="W7" s="675"/>
      <c r="X7" s="675"/>
      <c r="Y7" s="675"/>
      <c r="Z7" s="675"/>
      <c r="AA7" s="675"/>
      <c r="AB7" s="675"/>
      <c r="AC7" s="675"/>
      <c r="AD7" s="675"/>
      <c r="AE7" s="675"/>
      <c r="AF7" s="675"/>
      <c r="AG7" s="675"/>
      <c r="AH7" s="675"/>
      <c r="AI7" s="675"/>
      <c r="AJ7" s="675"/>
    </row>
    <row r="8" spans="1:36" s="653" customFormat="1" ht="28.5" hidden="1" customHeight="1" outlineLevel="1">
      <c r="A8" s="702"/>
      <c r="B8" s="654"/>
      <c r="C8" s="655">
        <v>1</v>
      </c>
      <c r="D8" s="656" t="s">
        <v>538</v>
      </c>
      <c r="E8" s="657"/>
      <c r="F8" s="658"/>
    </row>
    <row r="9" spans="1:36" s="653" customFormat="1" ht="19.5" hidden="1" customHeight="1" outlineLevel="1">
      <c r="A9" s="702"/>
      <c r="B9" s="654"/>
      <c r="C9" s="1081" t="s">
        <v>542</v>
      </c>
      <c r="D9" s="1081"/>
      <c r="E9" s="1081"/>
      <c r="F9" s="1081"/>
    </row>
    <row r="10" spans="1:36" s="653" customFormat="1" ht="18.75" hidden="1" customHeight="1" outlineLevel="1">
      <c r="A10" s="702"/>
      <c r="B10" s="1098"/>
      <c r="C10" s="1097">
        <v>2</v>
      </c>
      <c r="D10" s="1096" t="s">
        <v>539</v>
      </c>
      <c r="E10" s="1096"/>
      <c r="F10" s="658" t="s">
        <v>399</v>
      </c>
    </row>
    <row r="11" spans="1:36" s="653" customFormat="1" ht="18.75" hidden="1" customHeight="1" outlineLevel="1">
      <c r="A11" s="702"/>
      <c r="B11" s="1098"/>
      <c r="C11" s="1097"/>
      <c r="D11" s="1096"/>
      <c r="E11" s="1096"/>
      <c r="F11" s="658" t="s">
        <v>400</v>
      </c>
    </row>
    <row r="12" spans="1:36" s="653" customFormat="1" ht="16.5" hidden="1" customHeight="1" outlineLevel="1">
      <c r="A12" s="703"/>
      <c r="B12" s="1098"/>
      <c r="C12" s="1097"/>
      <c r="D12" s="1096"/>
      <c r="E12" s="1096"/>
      <c r="F12" s="658" t="s">
        <v>501</v>
      </c>
    </row>
    <row r="13" spans="1:36" hidden="1" outlineLevel="1" collapsed="1">
      <c r="A13" s="1086">
        <v>45041</v>
      </c>
      <c r="B13" s="870"/>
      <c r="C13" s="1081" t="s">
        <v>541</v>
      </c>
      <c r="D13" s="1081"/>
      <c r="E13" s="1081"/>
      <c r="F13" s="1081"/>
    </row>
    <row r="14" spans="1:36" hidden="1" outlineLevel="1">
      <c r="A14" s="1099"/>
      <c r="B14" s="870"/>
      <c r="C14" s="655">
        <v>1</v>
      </c>
      <c r="D14" s="656" t="s">
        <v>577</v>
      </c>
      <c r="E14" s="657"/>
      <c r="F14" s="658"/>
    </row>
    <row r="15" spans="1:36" hidden="1" outlineLevel="1" collapsed="1">
      <c r="A15" s="1080">
        <v>45086</v>
      </c>
      <c r="B15" s="870"/>
      <c r="C15" s="1081" t="s">
        <v>541</v>
      </c>
      <c r="D15" s="1081"/>
      <c r="E15" s="1081"/>
      <c r="F15" s="1081"/>
    </row>
    <row r="16" spans="1:36" hidden="1" outlineLevel="1">
      <c r="A16" s="1080"/>
      <c r="B16" s="870"/>
      <c r="C16" s="655">
        <v>1</v>
      </c>
      <c r="D16" s="656" t="s">
        <v>606</v>
      </c>
      <c r="E16" s="657"/>
      <c r="F16" s="892"/>
    </row>
    <row r="17" spans="1:6" hidden="1" outlineLevel="1">
      <c r="A17" s="1080"/>
      <c r="B17" s="870"/>
      <c r="C17" s="1081" t="s">
        <v>596</v>
      </c>
      <c r="D17" s="1081"/>
      <c r="E17" s="1081"/>
      <c r="F17" s="1081"/>
    </row>
    <row r="18" spans="1:6" hidden="1" outlineLevel="1">
      <c r="A18" s="1080"/>
      <c r="B18" s="870"/>
      <c r="C18" s="655">
        <v>2</v>
      </c>
      <c r="D18" s="656" t="s">
        <v>597</v>
      </c>
      <c r="E18" s="657"/>
      <c r="F18" s="893" t="s">
        <v>598</v>
      </c>
    </row>
    <row r="19" spans="1:6" hidden="1" outlineLevel="1">
      <c r="A19" s="1080"/>
      <c r="B19" s="870"/>
      <c r="C19" s="655">
        <v>3</v>
      </c>
      <c r="D19" s="656" t="s">
        <v>599</v>
      </c>
      <c r="E19" s="657"/>
      <c r="F19" s="893" t="s">
        <v>600</v>
      </c>
    </row>
    <row r="20" spans="1:6" hidden="1" outlineLevel="1" collapsed="1">
      <c r="A20" s="1080">
        <v>45094</v>
      </c>
      <c r="B20" s="870"/>
      <c r="C20" s="1081" t="s">
        <v>541</v>
      </c>
      <c r="D20" s="1081"/>
      <c r="E20" s="1081"/>
      <c r="F20" s="1081"/>
    </row>
    <row r="21" spans="1:6" hidden="1" outlineLevel="1">
      <c r="A21" s="1080"/>
      <c r="B21" s="870"/>
      <c r="C21" s="655">
        <v>1</v>
      </c>
      <c r="D21" s="656" t="s">
        <v>616</v>
      </c>
      <c r="E21" s="657"/>
      <c r="F21" s="892"/>
    </row>
    <row r="22" spans="1:6" hidden="1" outlineLevel="1">
      <c r="A22" s="1080"/>
      <c r="B22" s="870"/>
      <c r="C22" s="1081" t="s">
        <v>596</v>
      </c>
      <c r="D22" s="1081"/>
      <c r="E22" s="1081"/>
      <c r="F22" s="1081"/>
    </row>
    <row r="23" spans="1:6" hidden="1" outlineLevel="1">
      <c r="A23" s="1080"/>
      <c r="B23" s="870"/>
      <c r="C23" s="655">
        <v>2</v>
      </c>
      <c r="D23" s="656" t="s">
        <v>618</v>
      </c>
      <c r="E23" s="657"/>
      <c r="F23" s="923" t="s">
        <v>617</v>
      </c>
    </row>
    <row r="24" spans="1:6" hidden="1" outlineLevel="1" collapsed="1">
      <c r="A24" s="1080">
        <v>45103</v>
      </c>
      <c r="B24" s="870"/>
      <c r="C24" s="1081" t="s">
        <v>541</v>
      </c>
      <c r="D24" s="1081"/>
      <c r="E24" s="1081"/>
      <c r="F24" s="1081"/>
    </row>
    <row r="25" spans="1:6" hidden="1" outlineLevel="1">
      <c r="A25" s="1080"/>
      <c r="B25" s="870"/>
      <c r="C25" s="655">
        <v>1</v>
      </c>
      <c r="D25" s="656" t="s">
        <v>623</v>
      </c>
      <c r="E25" s="657"/>
      <c r="F25" s="892"/>
    </row>
    <row r="26" spans="1:6" hidden="1" outlineLevel="1">
      <c r="A26" s="1080"/>
      <c r="B26" s="870"/>
      <c r="C26" s="655">
        <v>2</v>
      </c>
      <c r="D26" s="656" t="s">
        <v>624</v>
      </c>
      <c r="E26" s="657"/>
      <c r="F26" s="892"/>
    </row>
    <row r="27" spans="1:6" hidden="1" outlineLevel="1" collapsed="1">
      <c r="A27" s="1080">
        <v>45111</v>
      </c>
      <c r="B27" s="870"/>
      <c r="C27" s="1081" t="s">
        <v>541</v>
      </c>
      <c r="D27" s="1081"/>
      <c r="E27" s="1081"/>
      <c r="F27" s="1081"/>
    </row>
    <row r="28" spans="1:6" hidden="1" outlineLevel="1">
      <c r="A28" s="1080"/>
      <c r="B28" s="870"/>
      <c r="C28" s="655">
        <v>1</v>
      </c>
      <c r="D28" s="656" t="s">
        <v>655</v>
      </c>
      <c r="E28" s="657"/>
      <c r="F28" s="892"/>
    </row>
    <row r="29" spans="1:6" hidden="1" outlineLevel="1">
      <c r="A29" s="1080">
        <v>45113</v>
      </c>
      <c r="B29" s="870"/>
      <c r="C29" s="1081" t="s">
        <v>541</v>
      </c>
      <c r="D29" s="1081"/>
      <c r="E29" s="1081"/>
      <c r="F29" s="1081"/>
    </row>
    <row r="30" spans="1:6" hidden="1" outlineLevel="1">
      <c r="A30" s="1080"/>
      <c r="B30" s="870"/>
      <c r="C30" s="655">
        <v>1</v>
      </c>
      <c r="D30" s="656" t="s">
        <v>658</v>
      </c>
      <c r="E30" s="657"/>
      <c r="F30" s="892"/>
    </row>
    <row r="31" spans="1:6" hidden="1" outlineLevel="1">
      <c r="A31" s="1080">
        <v>45114</v>
      </c>
      <c r="B31" s="870"/>
      <c r="C31" s="1081" t="s">
        <v>542</v>
      </c>
      <c r="D31" s="1081"/>
      <c r="E31" s="1081"/>
      <c r="F31" s="1081"/>
    </row>
    <row r="32" spans="1:6" hidden="1" outlineLevel="1">
      <c r="A32" s="1080"/>
      <c r="B32" s="870"/>
      <c r="C32" s="655">
        <v>1</v>
      </c>
      <c r="D32" s="1064" t="s">
        <v>664</v>
      </c>
      <c r="E32" s="1065"/>
      <c r="F32" s="982" t="s">
        <v>400</v>
      </c>
    </row>
    <row r="33" spans="1:6" hidden="1" outlineLevel="1">
      <c r="A33" s="1080">
        <v>45118</v>
      </c>
      <c r="B33" s="870"/>
      <c r="C33" s="1081" t="s">
        <v>541</v>
      </c>
      <c r="D33" s="1081"/>
      <c r="E33" s="1081"/>
      <c r="F33" s="1081"/>
    </row>
    <row r="34" spans="1:6" hidden="1" outlineLevel="1">
      <c r="A34" s="1086"/>
      <c r="B34" s="1011"/>
      <c r="C34" s="1027">
        <v>1</v>
      </c>
      <c r="D34" s="1028" t="s">
        <v>665</v>
      </c>
      <c r="E34" s="1029"/>
      <c r="F34" s="1030" t="s">
        <v>399</v>
      </c>
    </row>
    <row r="35" spans="1:6" collapsed="1">
      <c r="A35" s="1089">
        <v>45139</v>
      </c>
      <c r="B35" s="1068"/>
      <c r="C35" s="1092" t="s">
        <v>541</v>
      </c>
      <c r="D35" s="1092"/>
      <c r="E35" s="1092"/>
      <c r="F35" s="1093"/>
    </row>
    <row r="36" spans="1:6">
      <c r="A36" s="1090"/>
      <c r="B36" s="1069"/>
      <c r="C36" s="1088">
        <v>1</v>
      </c>
      <c r="D36" s="1087" t="s">
        <v>667</v>
      </c>
      <c r="E36" s="1087"/>
      <c r="F36" s="1031" t="s">
        <v>166</v>
      </c>
    </row>
    <row r="37" spans="1:6">
      <c r="A37" s="1090"/>
      <c r="B37" s="1069"/>
      <c r="C37" s="1088"/>
      <c r="D37" s="1087"/>
      <c r="E37" s="1087"/>
      <c r="F37" s="1031" t="s">
        <v>651</v>
      </c>
    </row>
    <row r="38" spans="1:6" ht="17.25" customHeight="1">
      <c r="A38" s="1090"/>
      <c r="B38" s="1069"/>
      <c r="C38" s="1066">
        <v>2</v>
      </c>
      <c r="D38" s="1072" t="s">
        <v>669</v>
      </c>
      <c r="E38" s="1073"/>
      <c r="F38" s="1032" t="s">
        <v>502</v>
      </c>
    </row>
    <row r="39" spans="1:6" ht="15.75" thickBot="1">
      <c r="A39" s="1091"/>
      <c r="B39" s="1067"/>
      <c r="C39" s="1067"/>
      <c r="D39" s="1074"/>
      <c r="E39" s="1075"/>
      <c r="F39" s="1033" t="s">
        <v>164</v>
      </c>
    </row>
    <row r="40" spans="1:6" ht="15.75" thickBot="1">
      <c r="A40" s="1034">
        <v>45177</v>
      </c>
      <c r="B40" s="1035"/>
      <c r="C40" s="1035">
        <v>1</v>
      </c>
      <c r="D40" s="1070" t="s">
        <v>671</v>
      </c>
      <c r="E40" s="1071"/>
      <c r="F40" s="1036"/>
    </row>
    <row r="41" spans="1:6" ht="28.5" customHeight="1" thickBot="1">
      <c r="A41" s="1034">
        <v>45181</v>
      </c>
      <c r="B41" s="1037"/>
      <c r="C41" s="1035">
        <v>1</v>
      </c>
      <c r="D41" s="1084" t="s">
        <v>670</v>
      </c>
      <c r="E41" s="1085"/>
      <c r="F41" s="1038" t="s">
        <v>166</v>
      </c>
    </row>
    <row r="42" spans="1:6">
      <c r="A42" s="1041">
        <v>45243</v>
      </c>
      <c r="B42" s="1042"/>
      <c r="C42" s="1039">
        <v>1</v>
      </c>
      <c r="D42" s="1082" t="s">
        <v>672</v>
      </c>
      <c r="E42" s="1083"/>
      <c r="F42" s="1040" t="s">
        <v>673</v>
      </c>
    </row>
    <row r="43" spans="1:6">
      <c r="A43" s="1078">
        <v>45306</v>
      </c>
      <c r="B43" s="1079"/>
      <c r="C43" s="1045">
        <v>1</v>
      </c>
      <c r="D43" s="1076" t="s">
        <v>690</v>
      </c>
      <c r="E43" s="1076"/>
      <c r="F43" s="1055" t="s">
        <v>691</v>
      </c>
    </row>
    <row r="44" spans="1:6">
      <c r="A44" s="1078"/>
      <c r="B44" s="1079"/>
      <c r="C44" s="1079">
        <v>2</v>
      </c>
      <c r="D44" s="1077" t="s">
        <v>692</v>
      </c>
      <c r="E44" s="1077"/>
      <c r="F44" s="1055" t="s">
        <v>693</v>
      </c>
    </row>
    <row r="45" spans="1:6">
      <c r="A45" s="1078"/>
      <c r="B45" s="1079"/>
      <c r="C45" s="1079"/>
      <c r="D45" s="1077"/>
      <c r="E45" s="1077"/>
      <c r="F45" s="1055" t="s">
        <v>617</v>
      </c>
    </row>
    <row r="46" spans="1:6">
      <c r="A46" s="1078"/>
      <c r="B46" s="1079"/>
      <c r="C46" s="1045">
        <v>3</v>
      </c>
      <c r="D46" s="1076" t="s">
        <v>699</v>
      </c>
      <c r="E46" s="1076"/>
      <c r="F46" s="1055" t="s">
        <v>700</v>
      </c>
    </row>
    <row r="47" spans="1:6" ht="33" customHeight="1">
      <c r="A47" s="1057">
        <v>45329</v>
      </c>
      <c r="B47" s="1056"/>
      <c r="C47" s="1058">
        <v>1</v>
      </c>
      <c r="D47" s="1094" t="s">
        <v>701</v>
      </c>
      <c r="E47" s="1095"/>
      <c r="F47" s="1059" t="s">
        <v>702</v>
      </c>
    </row>
  </sheetData>
  <mergeCells count="41">
    <mergeCell ref="D47:E47"/>
    <mergeCell ref="C29:F29"/>
    <mergeCell ref="A31:A32"/>
    <mergeCell ref="C31:F31"/>
    <mergeCell ref="C7:F7"/>
    <mergeCell ref="D10:E12"/>
    <mergeCell ref="C10:C12"/>
    <mergeCell ref="A24:A26"/>
    <mergeCell ref="B10:B12"/>
    <mergeCell ref="C13:F13"/>
    <mergeCell ref="A13:A14"/>
    <mergeCell ref="C20:F20"/>
    <mergeCell ref="C22:F22"/>
    <mergeCell ref="A20:A23"/>
    <mergeCell ref="C15:F15"/>
    <mergeCell ref="C17:F17"/>
    <mergeCell ref="C9:F9"/>
    <mergeCell ref="C24:F24"/>
    <mergeCell ref="D42:E42"/>
    <mergeCell ref="A27:A28"/>
    <mergeCell ref="D41:E41"/>
    <mergeCell ref="A33:A34"/>
    <mergeCell ref="C33:F33"/>
    <mergeCell ref="C27:F27"/>
    <mergeCell ref="D36:E37"/>
    <mergeCell ref="C36:C37"/>
    <mergeCell ref="A35:A39"/>
    <mergeCell ref="C35:F35"/>
    <mergeCell ref="D46:E46"/>
    <mergeCell ref="D44:E45"/>
    <mergeCell ref="A43:A46"/>
    <mergeCell ref="B43:B46"/>
    <mergeCell ref="A15:A19"/>
    <mergeCell ref="A29:A30"/>
    <mergeCell ref="C44:C45"/>
    <mergeCell ref="D43:E43"/>
    <mergeCell ref="D32:E32"/>
    <mergeCell ref="C38:C39"/>
    <mergeCell ref="B35:B39"/>
    <mergeCell ref="D40:E40"/>
    <mergeCell ref="D38:E39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!A1"/>
    <hyperlink ref="F46" location="Прочее!J17" display="Прочее"/>
    <hyperlink ref="F47" location="'Системы для перегородок'!A1" display="'Системы для перегородок'!A1"/>
  </hyperlinks>
  <pageMargins left="0.70866141732283472" right="0.70866141732283472" top="0.74803149606299213" bottom="0.74803149606299213" header="0.31496062992125984" footer="0.31496062992125984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8" tint="0.39997558519241921"/>
  </sheetPr>
  <dimension ref="A1:L32"/>
  <sheetViews>
    <sheetView view="pageBreakPreview" zoomScale="85" zoomScaleNormal="110" zoomScaleSheetLayoutView="85" zoomScalePageLayoutView="70" workbookViewId="0">
      <pane ySplit="5" topLeftCell="A6" activePane="bottomLeft" state="frozen"/>
      <selection pane="bottomLeft" activeCell="E27" sqref="E27"/>
    </sheetView>
  </sheetViews>
  <sheetFormatPr defaultColWidth="27.28515625" defaultRowHeight="15"/>
  <cols>
    <col min="1" max="1" width="22" style="18" customWidth="1"/>
    <col min="2" max="2" width="15.5703125" style="18" bestFit="1" customWidth="1"/>
    <col min="3" max="6" width="30.7109375" style="18" customWidth="1"/>
    <col min="7" max="16384" width="27.28515625" style="18"/>
  </cols>
  <sheetData>
    <row r="1" spans="1:12" s="53" customFormat="1" ht="18" customHeight="1">
      <c r="A1" s="388"/>
      <c r="B1" s="388"/>
      <c r="C1" s="387" t="s">
        <v>113</v>
      </c>
      <c r="D1" s="388"/>
      <c r="E1" s="388"/>
      <c r="F1" s="388"/>
      <c r="L1" s="386" t="e">
        <f>Содержание!#REF!</f>
        <v>#REF!</v>
      </c>
    </row>
    <row r="2" spans="1:12">
      <c r="A2" s="1640" t="s">
        <v>650</v>
      </c>
      <c r="B2" s="1640"/>
      <c r="C2" s="1640"/>
      <c r="D2" s="1640"/>
      <c r="E2" s="1640"/>
      <c r="F2" s="1640"/>
    </row>
    <row r="3" spans="1:12" ht="100.5" customHeight="1">
      <c r="A3" s="1643" t="s">
        <v>59</v>
      </c>
      <c r="B3" s="1643"/>
      <c r="C3" s="958"/>
      <c r="D3" s="1609"/>
      <c r="E3" s="1611"/>
      <c r="F3" s="958"/>
    </row>
    <row r="4" spans="1:12" ht="28.5" customHeight="1">
      <c r="A4" s="1643"/>
      <c r="B4" s="1643"/>
      <c r="C4" s="959"/>
      <c r="D4" s="959"/>
      <c r="E4" s="960"/>
      <c r="F4" s="959"/>
    </row>
    <row r="5" spans="1:12">
      <c r="A5" s="1643"/>
      <c r="B5" s="1643"/>
      <c r="C5" s="961" t="s">
        <v>630</v>
      </c>
      <c r="D5" s="1641" t="s">
        <v>631</v>
      </c>
      <c r="E5" s="1641"/>
      <c r="F5" s="962" t="s">
        <v>632</v>
      </c>
    </row>
    <row r="6" spans="1:12" ht="3.75" customHeight="1"/>
    <row r="7" spans="1:12" s="19" customFormat="1" ht="3.75" customHeight="1">
      <c r="A7" s="81"/>
      <c r="B7" s="81"/>
      <c r="C7" s="53"/>
      <c r="D7" s="76"/>
      <c r="E7" s="77"/>
      <c r="F7" s="77"/>
    </row>
    <row r="8" spans="1:12" ht="18.75">
      <c r="A8" s="1642" t="s">
        <v>654</v>
      </c>
      <c r="B8" s="1642"/>
      <c r="C8" s="1642"/>
      <c r="D8" s="1642"/>
      <c r="E8" s="1642"/>
      <c r="F8" s="1642"/>
    </row>
    <row r="9" spans="1:12">
      <c r="A9" s="1630" t="s">
        <v>641</v>
      </c>
      <c r="B9" s="1630" t="s">
        <v>640</v>
      </c>
      <c r="C9" s="952" t="s">
        <v>681</v>
      </c>
      <c r="D9" s="952" t="s">
        <v>682</v>
      </c>
      <c r="E9" s="952" t="s">
        <v>683</v>
      </c>
      <c r="F9" s="963" t="s">
        <v>684</v>
      </c>
    </row>
    <row r="10" spans="1:12">
      <c r="A10" s="1631"/>
      <c r="B10" s="1631"/>
      <c r="C10" s="953" t="s">
        <v>39</v>
      </c>
      <c r="D10" s="954" t="s">
        <v>39</v>
      </c>
      <c r="E10" s="954" t="s">
        <v>39</v>
      </c>
      <c r="F10" s="953" t="s">
        <v>39</v>
      </c>
    </row>
    <row r="11" spans="1:12" ht="21.95" customHeight="1">
      <c r="A11" s="1628" t="s">
        <v>274</v>
      </c>
      <c r="B11" s="943" t="s">
        <v>642</v>
      </c>
      <c r="C11" s="944">
        <f>'механизмы база'!AS32*скидки_наценки!$D$10*скидки_наценки!$F$10/скидки_наценки!$B$4</f>
        <v>9900</v>
      </c>
      <c r="D11" s="944">
        <f>'механизмы база'!AY32*скидки_наценки!$D$10*скидки_наценки!$F$10/скидки_наценки!$B$4</f>
        <v>11500</v>
      </c>
      <c r="E11" s="944">
        <f>'механизмы база'!BE32*скидки_наценки!$D$10*скидки_наценки!$F$10/скидки_наценки!$B$4</f>
        <v>23500</v>
      </c>
      <c r="F11" s="944">
        <f>'механизмы база'!BG32*скидки_наценки!$D$10*скидки_наценки!$F$10/скидки_наценки!$B$4</f>
        <v>30000</v>
      </c>
    </row>
    <row r="12" spans="1:12" ht="21.95" customHeight="1" thickBot="1">
      <c r="A12" s="1629"/>
      <c r="B12" s="945" t="s">
        <v>643</v>
      </c>
      <c r="C12" s="946">
        <f>'механизмы база'!AT32*скидки_наценки!$D$10*скидки_наценки!$F$10/скидки_наценки!$B$4</f>
        <v>11000</v>
      </c>
      <c r="D12" s="946">
        <f>'механизмы база'!AZ32*скидки_наценки!$D$10*скидки_наценки!$F$10/скидки_наценки!$B$4</f>
        <v>13000</v>
      </c>
      <c r="E12" s="946">
        <f>'механизмы база'!BF32*скидки_наценки!$D$10*скидки_наценки!$F$10/скидки_наценки!$B$4</f>
        <v>26000</v>
      </c>
      <c r="F12" s="946">
        <f>'механизмы база'!BH32*скидки_наценки!$D$10*скидки_наценки!$F$10/скидки_наценки!$B$4</f>
        <v>37500</v>
      </c>
    </row>
    <row r="13" spans="1:12" ht="21.95" customHeight="1" thickTop="1">
      <c r="A13" s="1638" t="s">
        <v>636</v>
      </c>
      <c r="B13" s="947" t="s">
        <v>652</v>
      </c>
      <c r="C13" s="948">
        <f>'механизмы база'!AU32*скидки_наценки!$D$10*скидки_наценки!$F$10/скидки_наценки!$B$4</f>
        <v>11000</v>
      </c>
      <c r="D13" s="948">
        <f>'механизмы база'!BA32*скидки_наценки!$D$10*скидки_наценки!$F$10/скидки_наценки!$B$4</f>
        <v>13000</v>
      </c>
      <c r="E13" s="948" t="s">
        <v>1</v>
      </c>
      <c r="F13" s="948" t="s">
        <v>1</v>
      </c>
    </row>
    <row r="14" spans="1:12" ht="21.95" customHeight="1" thickBot="1">
      <c r="A14" s="1629"/>
      <c r="B14" s="945" t="s">
        <v>643</v>
      </c>
      <c r="C14" s="946">
        <f>'механизмы база'!AV32*скидки_наценки!$D$10*скидки_наценки!$F$10/скидки_наценки!$B$4</f>
        <v>12500</v>
      </c>
      <c r="D14" s="946">
        <f>'механизмы база'!BB32*скидки_наценки!$D$10*скидки_наценки!$F$10/скидки_наценки!$B$4</f>
        <v>14500</v>
      </c>
      <c r="E14" s="946" t="s">
        <v>1</v>
      </c>
      <c r="F14" s="946" t="s">
        <v>1</v>
      </c>
    </row>
    <row r="15" spans="1:12" ht="21.95" customHeight="1" thickTop="1">
      <c r="A15" s="1638" t="s">
        <v>638</v>
      </c>
      <c r="B15" s="947" t="s">
        <v>653</v>
      </c>
      <c r="C15" s="948">
        <f>'механизмы база'!AW32*скидки_наценки!$D$10*скидки_наценки!$F$10/скидки_наценки!$B$4</f>
        <v>12500</v>
      </c>
      <c r="D15" s="948">
        <f>'механизмы база'!BC32*скидки_наценки!$D$10*скидки_наценки!$F$10/скидки_наценки!$B$4</f>
        <v>14500</v>
      </c>
      <c r="E15" s="948">
        <f>E11+(D15-D11)</f>
        <v>26500</v>
      </c>
      <c r="F15" s="948" t="s">
        <v>1</v>
      </c>
    </row>
    <row r="16" spans="1:12" ht="21.95" customHeight="1">
      <c r="A16" s="1639"/>
      <c r="B16" s="949" t="s">
        <v>643</v>
      </c>
      <c r="C16" s="944">
        <f>'механизмы база'!AX32*скидки_наценки!$D$10*скидки_наценки!$F$10/скидки_наценки!$B$4</f>
        <v>14000</v>
      </c>
      <c r="D16" s="944">
        <f>'механизмы база'!BD32*скидки_наценки!$D$10*скидки_наценки!$F$10/скидки_наценки!$B$4</f>
        <v>16000</v>
      </c>
      <c r="E16" s="948">
        <f>E12+(D16-D12)</f>
        <v>29000</v>
      </c>
      <c r="F16" s="944" t="s">
        <v>1</v>
      </c>
    </row>
    <row r="17" spans="1:6" ht="18.75">
      <c r="A17" s="957" t="s">
        <v>625</v>
      </c>
      <c r="B17" s="940"/>
      <c r="C17" s="76"/>
      <c r="D17" s="76"/>
      <c r="E17" s="19"/>
    </row>
    <row r="18" spans="1:6" ht="15.75">
      <c r="A18" s="966" t="s">
        <v>628</v>
      </c>
      <c r="B18" s="943" t="s">
        <v>629</v>
      </c>
      <c r="C18" s="944">
        <f>'механизмы база'!AX34*скидки_наценки!$D$10*скидки_наценки!$F$10/скидки_наценки!$B$4</f>
        <v>650</v>
      </c>
      <c r="D18" s="987"/>
      <c r="E18" s="155"/>
    </row>
    <row r="19" spans="1:6" ht="15.75">
      <c r="A19" s="966" t="s">
        <v>627</v>
      </c>
      <c r="B19" s="943" t="s">
        <v>647</v>
      </c>
      <c r="C19" s="944">
        <f>'механизмы база'!AX35*скидки_наценки!$D$10*скидки_наценки!$F$10/скидки_наценки!$B$4</f>
        <v>1000</v>
      </c>
      <c r="D19" s="76"/>
      <c r="E19" s="155"/>
    </row>
    <row r="20" spans="1:6" ht="15.75">
      <c r="A20" s="966" t="s">
        <v>626</v>
      </c>
      <c r="B20" s="943" t="s">
        <v>648</v>
      </c>
      <c r="C20" s="944">
        <f>'механизмы база'!AX36*скидки_наценки!$D$10*скидки_наценки!$F$10/скидки_наценки!$B$4</f>
        <v>1250</v>
      </c>
      <c r="D20" s="76"/>
      <c r="E20" s="155"/>
    </row>
    <row r="21" spans="1:6" ht="15.75">
      <c r="A21" s="941"/>
      <c r="B21" s="941"/>
      <c r="C21" s="942"/>
      <c r="D21" s="76"/>
      <c r="E21" s="155"/>
    </row>
    <row r="22" spans="1:6" ht="5.25" customHeight="1">
      <c r="A22" s="155"/>
      <c r="B22" s="155"/>
      <c r="C22" s="155"/>
      <c r="D22" s="76"/>
      <c r="E22" s="155"/>
    </row>
    <row r="23" spans="1:6" ht="18" customHeight="1">
      <c r="A23" s="1633" t="s">
        <v>649</v>
      </c>
      <c r="B23" s="1634"/>
      <c r="C23" s="1634"/>
      <c r="D23" s="1634"/>
      <c r="E23" s="1634"/>
      <c r="F23" s="1635"/>
    </row>
    <row r="24" spans="1:6">
      <c r="A24" s="1636" t="s">
        <v>641</v>
      </c>
      <c r="B24" s="1636" t="s">
        <v>640</v>
      </c>
      <c r="C24" s="955" t="s">
        <v>633</v>
      </c>
      <c r="D24" s="955" t="s">
        <v>637</v>
      </c>
      <c r="E24" s="955" t="s">
        <v>634</v>
      </c>
      <c r="F24" s="955" t="s">
        <v>635</v>
      </c>
    </row>
    <row r="25" spans="1:6" s="52" customFormat="1" ht="12.75">
      <c r="A25" s="1637"/>
      <c r="B25" s="1637"/>
      <c r="C25" s="956" t="s">
        <v>36</v>
      </c>
      <c r="D25" s="956" t="s">
        <v>36</v>
      </c>
      <c r="E25" s="956" t="s">
        <v>36</v>
      </c>
      <c r="F25" s="956" t="s">
        <v>36</v>
      </c>
    </row>
    <row r="26" spans="1:6" ht="21.95" customHeight="1">
      <c r="A26" s="1626" t="s">
        <v>639</v>
      </c>
      <c r="B26" s="964" t="s">
        <v>644</v>
      </c>
      <c r="C26" s="950">
        <f>'механизмы база'!AI31*скидки_наценки!$D$10*скидки_наценки!$F$10/скидки_наценки!$B$4</f>
        <v>21950</v>
      </c>
      <c r="D26" s="951">
        <f>CEILING(E26*0.89, 50)</f>
        <v>44050</v>
      </c>
      <c r="E26" s="950">
        <f>'механизмы база'!AM31*скидки_наценки!$D$10*скидки_наценки!$F$10/скидки_наценки!$B$4</f>
        <v>49450</v>
      </c>
      <c r="F26" s="1632" t="s">
        <v>1</v>
      </c>
    </row>
    <row r="27" spans="1:6" ht="21.95" customHeight="1">
      <c r="A27" s="1627"/>
      <c r="B27" s="965" t="s">
        <v>645</v>
      </c>
      <c r="C27" s="950">
        <f>'механизмы база'!AJ31*скидки_наценки!$D$10*скидки_наценки!$F$10/скидки_наценки!$B$4</f>
        <v>26350</v>
      </c>
      <c r="D27" s="951">
        <f>CEILING(E27*0.89, 50)</f>
        <v>51850</v>
      </c>
      <c r="E27" s="950">
        <f>'механизмы база'!AN31*скидки_наценки!$D$10*скидки_наценки!$F$10/скидки_наценки!$B$4</f>
        <v>58250</v>
      </c>
      <c r="F27" s="1632"/>
    </row>
    <row r="28" spans="1:6" s="19" customFormat="1">
      <c r="A28" s="78" t="s">
        <v>12</v>
      </c>
      <c r="B28" s="78"/>
      <c r="C28" s="76"/>
      <c r="D28" s="76"/>
      <c r="E28" s="76"/>
    </row>
    <row r="29" spans="1:6" s="19" customFormat="1">
      <c r="A29" s="345" t="s">
        <v>60</v>
      </c>
      <c r="B29" s="345"/>
      <c r="C29" s="76"/>
      <c r="D29" s="76"/>
      <c r="E29" s="76"/>
    </row>
    <row r="30" spans="1:6" s="19" customFormat="1" ht="12" customHeight="1">
      <c r="A30" s="115" t="s">
        <v>646</v>
      </c>
      <c r="B30" s="115"/>
      <c r="C30" s="53"/>
      <c r="D30" s="76"/>
      <c r="E30" s="77"/>
      <c r="F30" s="77"/>
    </row>
    <row r="32" spans="1:6">
      <c r="A32" s="637" t="s">
        <v>685</v>
      </c>
    </row>
  </sheetData>
  <mergeCells count="15">
    <mergeCell ref="A2:F2"/>
    <mergeCell ref="D5:E5"/>
    <mergeCell ref="D3:E3"/>
    <mergeCell ref="A8:F8"/>
    <mergeCell ref="A9:A10"/>
    <mergeCell ref="A3:B5"/>
    <mergeCell ref="A26:A27"/>
    <mergeCell ref="A11:A12"/>
    <mergeCell ref="B9:B10"/>
    <mergeCell ref="F26:F27"/>
    <mergeCell ref="A23:F23"/>
    <mergeCell ref="A24:A25"/>
    <mergeCell ref="B24:B25"/>
    <mergeCell ref="A13:A14"/>
    <mergeCell ref="A15:A16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abSelected="1" view="pageBreakPreview" zoomScale="80" zoomScaleNormal="60" zoomScaleSheetLayoutView="80" zoomScalePageLayoutView="85" workbookViewId="0">
      <pane ySplit="1" topLeftCell="A2" activePane="bottomLeft" state="frozen"/>
      <selection pane="bottomLeft" activeCell="D14" sqref="D14"/>
    </sheetView>
  </sheetViews>
  <sheetFormatPr defaultColWidth="9.140625" defaultRowHeight="15"/>
  <cols>
    <col min="1" max="1" width="7" style="155" customWidth="1"/>
    <col min="2" max="2" width="38.140625" style="155" customWidth="1"/>
    <col min="3" max="3" width="20.7109375" style="155" customWidth="1"/>
    <col min="4" max="4" width="22.28515625" style="155" customWidth="1"/>
    <col min="5" max="5" width="27.7109375" style="155" customWidth="1"/>
    <col min="6" max="6" width="26.5703125" style="155" customWidth="1"/>
    <col min="7" max="7" width="9.28515625" style="155" customWidth="1"/>
    <col min="8" max="8" width="27.7109375" style="155" customWidth="1"/>
    <col min="9" max="9" width="12.42578125" style="155" customWidth="1"/>
    <col min="10" max="10" width="9.85546875" style="155" customWidth="1"/>
    <col min="11" max="11" width="14.42578125" style="155" customWidth="1"/>
    <col min="12" max="12" width="12.7109375" style="155" customWidth="1"/>
    <col min="13" max="13" width="14" style="155" customWidth="1"/>
    <col min="14" max="14" width="22" style="155" customWidth="1"/>
    <col min="15" max="15" width="21.28515625" style="155" customWidth="1"/>
    <col min="16" max="16384" width="9.140625" style="155"/>
  </cols>
  <sheetData>
    <row r="1" spans="1:6" s="398" customFormat="1" ht="18" customHeight="1">
      <c r="B1" s="387" t="s">
        <v>113</v>
      </c>
      <c r="C1" s="660"/>
    </row>
    <row r="3" spans="1:6" ht="15.75">
      <c r="B3" s="661"/>
      <c r="C3" s="662"/>
      <c r="D3" s="662"/>
      <c r="E3" s="662"/>
      <c r="F3" s="662"/>
    </row>
    <row r="4" spans="1:6" ht="15.75">
      <c r="B4" s="661" t="s">
        <v>548</v>
      </c>
    </row>
    <row r="6" spans="1:6">
      <c r="B6" s="1648" t="s">
        <v>549</v>
      </c>
      <c r="C6" s="1648"/>
      <c r="D6" s="666" t="s">
        <v>544</v>
      </c>
      <c r="E6" s="1648" t="s">
        <v>5</v>
      </c>
      <c r="F6" s="1648"/>
    </row>
    <row r="7" spans="1:6">
      <c r="B7" s="1645" t="s">
        <v>532</v>
      </c>
      <c r="C7" s="1646"/>
      <c r="D7" s="1646"/>
      <c r="E7" s="1646"/>
      <c r="F7" s="1647"/>
    </row>
    <row r="8" spans="1:6" ht="15.75">
      <c r="B8" s="667" t="s">
        <v>550</v>
      </c>
      <c r="C8" s="667"/>
      <c r="D8" s="668">
        <v>600</v>
      </c>
      <c r="E8" s="1649" t="s">
        <v>554</v>
      </c>
      <c r="F8" s="1649"/>
    </row>
    <row r="10" spans="1:6" ht="15.75">
      <c r="B10" s="661" t="s">
        <v>552</v>
      </c>
    </row>
    <row r="12" spans="1:6">
      <c r="B12" s="1648" t="s">
        <v>543</v>
      </c>
      <c r="C12" s="1648"/>
      <c r="D12" s="666" t="s">
        <v>544</v>
      </c>
      <c r="E12" s="1648" t="s">
        <v>5</v>
      </c>
      <c r="F12" s="1648"/>
    </row>
    <row r="13" spans="1:6">
      <c r="B13" s="1645" t="s">
        <v>553</v>
      </c>
      <c r="C13" s="1646"/>
      <c r="D13" s="1646"/>
      <c r="E13" s="1646"/>
      <c r="F13" s="1647"/>
    </row>
    <row r="14" spans="1:6" s="573" customFormat="1" ht="64.5" customHeight="1">
      <c r="B14" s="1644" t="s">
        <v>546</v>
      </c>
      <c r="C14" s="1644"/>
      <c r="D14" s="669">
        <v>3500</v>
      </c>
      <c r="E14" s="1650" t="s">
        <v>555</v>
      </c>
      <c r="F14" s="1651"/>
    </row>
    <row r="15" spans="1:6" s="573" customFormat="1" ht="39" hidden="1" customHeight="1">
      <c r="B15" s="1644" t="s">
        <v>547</v>
      </c>
      <c r="C15" s="1644"/>
      <c r="D15" s="669">
        <v>4800</v>
      </c>
      <c r="E15" s="897"/>
      <c r="F15" s="897"/>
    </row>
    <row r="16" spans="1:6" ht="33" customHeight="1">
      <c r="A16" s="192"/>
      <c r="B16" s="192"/>
    </row>
    <row r="17" spans="1:5" ht="21.75" customHeight="1">
      <c r="A17" s="192"/>
      <c r="B17" s="192"/>
    </row>
    <row r="18" spans="1:5" ht="18.75" customHeight="1">
      <c r="A18" s="192"/>
      <c r="B18" s="192"/>
    </row>
    <row r="19" spans="1:5" ht="18.75" customHeight="1">
      <c r="A19" s="192"/>
      <c r="B19" s="192"/>
    </row>
    <row r="20" spans="1:5" ht="15.75">
      <c r="B20" s="663"/>
    </row>
    <row r="21" spans="1:5" ht="18.75" customHeight="1">
      <c r="A21" s="192"/>
      <c r="B21" s="192"/>
    </row>
    <row r="22" spans="1:5" ht="15.75">
      <c r="B22" s="663"/>
    </row>
    <row r="23" spans="1:5">
      <c r="B23" s="664"/>
    </row>
    <row r="24" spans="1:5" ht="18.75">
      <c r="B24" s="665"/>
    </row>
    <row r="25" spans="1:5">
      <c r="B25" s="664"/>
    </row>
    <row r="26" spans="1:5" ht="21.75" customHeight="1"/>
    <row r="27" spans="1:5" ht="3" customHeight="1"/>
    <row r="28" spans="1:5" hidden="1">
      <c r="A28" s="155">
        <v>1.65</v>
      </c>
    </row>
    <row r="31" spans="1:5" ht="26.25">
      <c r="B31" s="642"/>
      <c r="D31" s="33"/>
    </row>
    <row r="32" spans="1:5" ht="26.25">
      <c r="B32" s="644"/>
      <c r="D32" s="33"/>
      <c r="E32" s="32"/>
    </row>
    <row r="33" spans="2:5" ht="26.25">
      <c r="B33" s="644"/>
      <c r="D33" s="34"/>
      <c r="E33" s="32"/>
    </row>
  </sheetData>
  <mergeCells count="10">
    <mergeCell ref="B14:C14"/>
    <mergeCell ref="B15:C15"/>
    <mergeCell ref="B13:F13"/>
    <mergeCell ref="B6:C6"/>
    <mergeCell ref="E6:F6"/>
    <mergeCell ref="E8:F8"/>
    <mergeCell ref="B7:F7"/>
    <mergeCell ref="B12:C12"/>
    <mergeCell ref="E12:F12"/>
    <mergeCell ref="E14:F1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K52"/>
  <sheetViews>
    <sheetView view="pageBreakPreview" zoomScale="55" zoomScaleNormal="55" zoomScaleSheetLayoutView="55" zoomScalePageLayoutView="85" workbookViewId="0"/>
  </sheetViews>
  <sheetFormatPr defaultColWidth="9.140625" defaultRowHeight="15"/>
  <cols>
    <col min="1" max="1" width="6.140625" style="45" customWidth="1"/>
    <col min="2" max="2" width="7.7109375" style="23" customWidth="1"/>
    <col min="3" max="3" width="80.7109375" style="21" customWidth="1"/>
    <col min="4" max="4" width="7.7109375" style="21" customWidth="1"/>
    <col min="5" max="7" width="9.140625" style="21"/>
    <col min="8" max="11" width="9.140625" style="21" hidden="1" customWidth="1"/>
    <col min="12" max="16384" width="9.140625" style="21"/>
  </cols>
  <sheetData>
    <row r="1" spans="1:11" ht="30" customHeight="1">
      <c r="B1" s="36"/>
      <c r="C1" s="1100" t="s">
        <v>26</v>
      </c>
      <c r="D1" s="1100"/>
      <c r="E1" s="37"/>
      <c r="H1" s="13" t="e">
        <f>VLOOKUP(G1,$J$1:$K$2,2,0)</f>
        <v>#N/A</v>
      </c>
      <c r="J1" s="21" t="s">
        <v>3</v>
      </c>
      <c r="K1" s="14">
        <v>0</v>
      </c>
    </row>
    <row r="2" spans="1:11" s="25" customFormat="1" ht="30" customHeight="1">
      <c r="A2" s="45"/>
      <c r="B2" s="36"/>
      <c r="C2" s="1100"/>
      <c r="D2" s="1100"/>
      <c r="E2" s="37"/>
      <c r="H2" s="13"/>
      <c r="K2" s="14"/>
    </row>
    <row r="3" spans="1:11" s="6" customFormat="1" ht="30" customHeight="1">
      <c r="E3" s="32"/>
    </row>
    <row r="4" spans="1:11" s="6" customFormat="1" ht="30" customHeight="1">
      <c r="B4" s="35"/>
      <c r="C4" s="30" t="s">
        <v>395</v>
      </c>
      <c r="E4" s="32"/>
    </row>
    <row r="5" spans="1:11" s="6" customFormat="1" ht="30" customHeight="1">
      <c r="B5" s="31">
        <v>1</v>
      </c>
      <c r="C5" s="38" t="s">
        <v>399</v>
      </c>
      <c r="D5" s="39"/>
      <c r="E5" s="32"/>
      <c r="K5" s="24"/>
    </row>
    <row r="6" spans="1:11" s="6" customFormat="1" ht="30" customHeight="1">
      <c r="B6" s="31">
        <v>2</v>
      </c>
      <c r="C6" s="38" t="s">
        <v>400</v>
      </c>
      <c r="D6" s="39"/>
      <c r="E6" s="32"/>
      <c r="K6" s="24"/>
    </row>
    <row r="7" spans="1:11" s="6" customFormat="1" ht="30" customHeight="1">
      <c r="B7" s="35"/>
      <c r="C7" s="30" t="s">
        <v>533</v>
      </c>
      <c r="E7" s="32"/>
    </row>
    <row r="8" spans="1:11" s="6" customFormat="1" ht="30" customHeight="1">
      <c r="B8" s="31">
        <v>3</v>
      </c>
      <c r="C8" s="38" t="s">
        <v>501</v>
      </c>
      <c r="D8" s="39"/>
      <c r="E8" s="32"/>
      <c r="K8" s="24"/>
    </row>
    <row r="9" spans="1:11" s="6" customFormat="1" ht="30" customHeight="1">
      <c r="B9" s="31">
        <v>4</v>
      </c>
      <c r="C9" s="38" t="s">
        <v>502</v>
      </c>
      <c r="D9" s="39"/>
      <c r="E9" s="32"/>
      <c r="K9" s="24"/>
    </row>
    <row r="10" spans="1:11" s="6" customFormat="1" ht="58.5" customHeight="1">
      <c r="B10" s="31">
        <v>5</v>
      </c>
      <c r="C10" s="38" t="s">
        <v>595</v>
      </c>
      <c r="D10" s="39"/>
      <c r="E10" s="32"/>
      <c r="K10" s="24"/>
    </row>
    <row r="11" spans="1:11" s="6" customFormat="1" ht="30" customHeight="1">
      <c r="B11" s="35"/>
      <c r="C11" s="30" t="s">
        <v>534</v>
      </c>
      <c r="E11" s="32"/>
    </row>
    <row r="12" spans="1:11" s="6" customFormat="1" ht="30" customHeight="1">
      <c r="B12" s="31">
        <v>6</v>
      </c>
      <c r="C12" s="38" t="s">
        <v>540</v>
      </c>
      <c r="D12" s="39"/>
      <c r="E12" s="32"/>
      <c r="K12" s="24"/>
    </row>
    <row r="13" spans="1:11" s="6" customFormat="1" ht="30" customHeight="1">
      <c r="B13" s="31">
        <v>7</v>
      </c>
      <c r="C13" s="38" t="s">
        <v>531</v>
      </c>
      <c r="D13" s="39"/>
      <c r="E13" s="32"/>
      <c r="K13" s="24"/>
    </row>
    <row r="14" spans="1:11" s="6" customFormat="1" ht="54.75" customHeight="1">
      <c r="B14" s="31">
        <v>8</v>
      </c>
      <c r="C14" s="38" t="s">
        <v>556</v>
      </c>
      <c r="D14" s="39"/>
      <c r="E14" s="32"/>
      <c r="K14" s="24"/>
    </row>
    <row r="15" spans="1:11" s="6" customFormat="1" ht="30" customHeight="1">
      <c r="B15" s="35"/>
      <c r="C15" s="30" t="s">
        <v>535</v>
      </c>
      <c r="E15" s="32"/>
    </row>
    <row r="16" spans="1:11" s="6" customFormat="1" ht="30" customHeight="1">
      <c r="B16" s="31">
        <v>9</v>
      </c>
      <c r="C16" s="38" t="s">
        <v>164</v>
      </c>
      <c r="D16" s="39"/>
      <c r="E16" s="32"/>
    </row>
    <row r="17" spans="1:5" s="6" customFormat="1" ht="30" customHeight="1">
      <c r="B17" s="31">
        <v>10</v>
      </c>
      <c r="C17" s="38" t="s">
        <v>166</v>
      </c>
      <c r="D17" s="39"/>
      <c r="E17" s="32"/>
    </row>
    <row r="18" spans="1:5" s="6" customFormat="1" ht="30" customHeight="1">
      <c r="B18" s="31">
        <v>11</v>
      </c>
      <c r="C18" s="38" t="s">
        <v>651</v>
      </c>
      <c r="D18" s="39"/>
      <c r="E18" s="32"/>
    </row>
    <row r="19" spans="1:5" s="6" customFormat="1" ht="30" customHeight="1">
      <c r="B19" s="31">
        <v>12</v>
      </c>
      <c r="C19" s="38" t="s">
        <v>76</v>
      </c>
      <c r="D19" s="39"/>
      <c r="E19" s="32"/>
    </row>
    <row r="20" spans="1:5" s="6" customFormat="1" ht="30" customHeight="1">
      <c r="D20" s="219"/>
    </row>
    <row r="21" spans="1:5" s="6" customFormat="1" ht="30" customHeight="1">
      <c r="B21" s="416"/>
      <c r="C21" s="30" t="s">
        <v>545</v>
      </c>
      <c r="D21" s="33"/>
    </row>
    <row r="22" spans="1:5" s="6" customFormat="1" ht="30" customHeight="1">
      <c r="B22" s="82">
        <v>15</v>
      </c>
      <c r="C22" s="38" t="s">
        <v>551</v>
      </c>
      <c r="D22" s="39"/>
    </row>
    <row r="23" spans="1:5" s="6" customFormat="1" ht="30" customHeight="1">
      <c r="B23" s="416"/>
      <c r="C23" s="30"/>
      <c r="D23" s="33"/>
    </row>
    <row r="24" spans="1:5" s="6" customFormat="1" ht="30" customHeight="1">
      <c r="B24" s="416"/>
      <c r="C24" s="30" t="s">
        <v>674</v>
      </c>
      <c r="D24" s="33"/>
    </row>
    <row r="25" spans="1:5" s="6" customFormat="1" ht="30" customHeight="1">
      <c r="B25" s="82">
        <v>16</v>
      </c>
      <c r="C25" s="38" t="s">
        <v>673</v>
      </c>
      <c r="D25" s="39"/>
    </row>
    <row r="26" spans="1:5" s="6" customFormat="1" ht="30" customHeight="1">
      <c r="B26" s="642"/>
      <c r="C26" s="643" t="s">
        <v>536</v>
      </c>
      <c r="D26" s="33"/>
      <c r="E26" s="21"/>
    </row>
    <row r="27" spans="1:5" s="6" customFormat="1" ht="30" customHeight="1">
      <c r="B27" s="670" t="s">
        <v>137</v>
      </c>
      <c r="C27" s="644" t="s">
        <v>532</v>
      </c>
      <c r="D27" s="33"/>
      <c r="E27" s="32"/>
    </row>
    <row r="28" spans="1:5" s="6" customFormat="1" ht="30" customHeight="1">
      <c r="B28" s="219"/>
      <c r="C28" s="219"/>
      <c r="D28" s="34"/>
      <c r="E28" s="220"/>
    </row>
    <row r="29" spans="1:5" s="6" customFormat="1" ht="30" customHeight="1">
      <c r="B29" s="416"/>
      <c r="C29" s="30"/>
      <c r="D29" s="33"/>
      <c r="E29" s="32"/>
    </row>
    <row r="30" spans="1:5" s="6" customFormat="1" ht="26.25">
      <c r="B30" s="82"/>
      <c r="C30" s="184"/>
      <c r="D30" s="33"/>
    </row>
    <row r="31" spans="1:5" s="6" customFormat="1" ht="30" customHeight="1">
      <c r="B31" s="219"/>
      <c r="C31" s="184"/>
      <c r="D31" s="33"/>
      <c r="E31" s="21"/>
    </row>
    <row r="32" spans="1:5" s="22" customFormat="1" ht="30" customHeight="1">
      <c r="A32" s="45"/>
      <c r="B32" s="219"/>
      <c r="C32" s="219"/>
      <c r="D32" s="192"/>
    </row>
    <row r="33" spans="1:5" ht="30" customHeight="1">
      <c r="B33" s="219"/>
      <c r="C33" s="219"/>
      <c r="D33" s="219"/>
      <c r="E33" s="29"/>
    </row>
    <row r="34" spans="1:5" ht="30" customHeight="1">
      <c r="B34" s="416"/>
      <c r="C34" s="46"/>
      <c r="D34" s="33"/>
      <c r="E34" s="29"/>
    </row>
    <row r="35" spans="1:5" ht="30" customHeight="1">
      <c r="A35" s="192"/>
      <c r="B35" s="395"/>
      <c r="C35" s="395"/>
      <c r="D35" s="395"/>
      <c r="E35" s="395"/>
    </row>
    <row r="36" spans="1:5" ht="30" customHeight="1">
      <c r="A36" s="192"/>
      <c r="B36" s="417"/>
      <c r="C36" s="395"/>
      <c r="D36" s="395"/>
      <c r="E36" s="395"/>
    </row>
    <row r="37" spans="1:5" s="22" customFormat="1" ht="30" customHeight="1">
      <c r="A37" s="45"/>
      <c r="B37" s="28"/>
      <c r="C37" s="29"/>
      <c r="D37" s="29"/>
      <c r="E37" s="29"/>
    </row>
    <row r="38" spans="1:5" ht="30" customHeight="1">
      <c r="B38" s="26"/>
      <c r="C38" s="29"/>
      <c r="D38" s="27"/>
      <c r="E38" s="29"/>
    </row>
    <row r="39" spans="1:5" s="22" customFormat="1" ht="30" customHeight="1">
      <c r="A39" s="45"/>
      <c r="B39" s="26"/>
      <c r="C39" s="29"/>
      <c r="D39" s="27"/>
      <c r="E39" s="27"/>
    </row>
    <row r="40" spans="1:5" s="22" customFormat="1" ht="30" customHeight="1">
      <c r="A40" s="45"/>
      <c r="B40" s="26"/>
      <c r="C40" s="27"/>
      <c r="D40" s="27"/>
      <c r="E40" s="27"/>
    </row>
    <row r="41" spans="1:5" ht="30" customHeight="1">
      <c r="B41" s="26"/>
      <c r="C41" s="27"/>
      <c r="D41" s="27"/>
      <c r="E41" s="27"/>
    </row>
    <row r="42" spans="1:5" ht="30" customHeight="1">
      <c r="B42" s="26"/>
      <c r="C42" s="27"/>
      <c r="D42" s="27"/>
      <c r="E42" s="27"/>
    </row>
    <row r="43" spans="1:5" ht="24.95" customHeight="1">
      <c r="B43" s="27"/>
      <c r="C43" s="27"/>
      <c r="D43" s="27"/>
      <c r="E43" s="27"/>
    </row>
    <row r="44" spans="1:5" ht="24.95" customHeight="1">
      <c r="B44" s="26"/>
      <c r="C44" s="27"/>
      <c r="D44" s="27"/>
      <c r="E44" s="27"/>
    </row>
    <row r="45" spans="1:5" ht="24.95" customHeight="1">
      <c r="B45" s="26"/>
      <c r="C45" s="27"/>
      <c r="D45" s="27"/>
      <c r="E45" s="27"/>
    </row>
    <row r="46" spans="1:5" ht="24.95" customHeight="1">
      <c r="B46" s="26"/>
      <c r="C46" s="27"/>
      <c r="D46" s="27"/>
      <c r="E46" s="27"/>
    </row>
    <row r="47" spans="1:5" ht="24.95" customHeight="1">
      <c r="B47" s="26"/>
      <c r="C47" s="27"/>
      <c r="D47" s="27"/>
      <c r="E47" s="27"/>
    </row>
    <row r="48" spans="1:5" ht="24.95" customHeight="1">
      <c r="C48" s="27"/>
      <c r="E48" s="27"/>
    </row>
    <row r="49" spans="1:5" s="22" customFormat="1" ht="24.95" customHeight="1">
      <c r="A49" s="45"/>
      <c r="B49" s="23"/>
      <c r="C49" s="27"/>
      <c r="D49" s="21"/>
      <c r="E49" s="21"/>
    </row>
    <row r="50" spans="1:5" ht="24.95" customHeight="1"/>
    <row r="51" spans="1:5" ht="24.95" customHeight="1"/>
    <row r="52" spans="1:5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, INVISIBLE, SLIDE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"/>
    <hyperlink ref="C12" location="Прочее!A1" display="Ручки врезные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 решетки, панели…"/>
    <hyperlink ref="C22" location="Наценки!A1" display="Наценки (на врезку и выкрас)"/>
    <hyperlink ref="C25" location="Наценки!A1" display="Наценки (на врезку и выкрас)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T97"/>
  <sheetViews>
    <sheetView view="pageBreakPreview" zoomScale="80" zoomScaleNormal="100" zoomScaleSheetLayoutView="80" workbookViewId="0">
      <selection activeCell="F14" sqref="F14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4" width="22.42578125" style="18" customWidth="1"/>
    <col min="5" max="5" width="20.7109375" style="18" customWidth="1"/>
    <col min="6" max="8" width="21.7109375" style="18" customWidth="1"/>
    <col min="9" max="11" width="20.7109375" style="18" customWidth="1"/>
    <col min="12" max="12" width="23.7109375" style="18" customWidth="1"/>
    <col min="13" max="13" width="26.28515625" style="18" customWidth="1"/>
    <col min="14" max="15" width="19.140625" style="18" customWidth="1"/>
    <col min="16" max="16384" width="27.28515625" style="18"/>
  </cols>
  <sheetData>
    <row r="1" spans="2:20" s="53" customFormat="1">
      <c r="B1" s="387" t="s">
        <v>113</v>
      </c>
    </row>
    <row r="2" spans="2:20" ht="17.25" customHeight="1"/>
    <row r="5" spans="2:20" s="155" customFormat="1" ht="18" customHeight="1">
      <c r="B5" s="380"/>
      <c r="C5" s="156"/>
      <c r="D5" s="4"/>
      <c r="E5" s="4"/>
      <c r="F5" s="4"/>
      <c r="G5" s="4"/>
      <c r="H5" s="4"/>
      <c r="I5" s="102"/>
      <c r="J5" s="102"/>
      <c r="K5" s="102"/>
      <c r="L5" s="102"/>
      <c r="N5" s="102"/>
      <c r="O5" s="102"/>
      <c r="P5" s="102"/>
      <c r="Q5" s="102"/>
      <c r="R5" s="102"/>
      <c r="S5" s="102"/>
      <c r="T5" s="102"/>
    </row>
    <row r="6" spans="2:20" s="1" customFormat="1" ht="15" customHeight="1">
      <c r="C6" s="256" t="e">
        <f>Содержание!#REF!</f>
        <v>#REF!</v>
      </c>
    </row>
    <row r="7" spans="2:20" s="155" customFormat="1" ht="25.5" customHeight="1">
      <c r="B7" s="1104" t="s">
        <v>15</v>
      </c>
      <c r="C7" s="1105"/>
      <c r="D7" s="1110" t="s">
        <v>385</v>
      </c>
      <c r="E7" s="1111"/>
      <c r="F7" s="1111"/>
      <c r="G7" s="1112"/>
    </row>
    <row r="8" spans="2:20" s="155" customFormat="1" ht="25.5" customHeight="1">
      <c r="B8" s="1106"/>
      <c r="C8" s="1107"/>
      <c r="D8" s="1103" t="s">
        <v>381</v>
      </c>
      <c r="E8" s="1103"/>
      <c r="F8" s="1103" t="s">
        <v>382</v>
      </c>
      <c r="G8" s="1103"/>
    </row>
    <row r="9" spans="2:20" s="155" customFormat="1" ht="95.25" hidden="1" customHeight="1">
      <c r="B9" s="1106"/>
      <c r="C9" s="1107"/>
      <c r="D9" s="379"/>
      <c r="E9" s="381"/>
      <c r="F9" s="209"/>
      <c r="G9" s="209"/>
    </row>
    <row r="10" spans="2:20" s="198" customFormat="1" ht="30" customHeight="1">
      <c r="B10" s="1108"/>
      <c r="C10" s="1109"/>
      <c r="D10" s="382" t="s">
        <v>377</v>
      </c>
      <c r="E10" s="382" t="s">
        <v>378</v>
      </c>
      <c r="F10" s="1103" t="s">
        <v>383</v>
      </c>
      <c r="G10" s="1103" t="s">
        <v>384</v>
      </c>
    </row>
    <row r="11" spans="2:20" s="155" customFormat="1" ht="33.75" customHeight="1">
      <c r="B11" s="1102" t="s">
        <v>114</v>
      </c>
      <c r="C11" s="1102"/>
      <c r="D11" s="356" t="s">
        <v>119</v>
      </c>
      <c r="E11" s="356" t="s">
        <v>379</v>
      </c>
      <c r="F11" s="1103"/>
      <c r="G11" s="1103"/>
    </row>
    <row r="12" spans="2:20" s="93" customFormat="1" ht="15" customHeight="1">
      <c r="B12" s="1102" t="s">
        <v>14</v>
      </c>
      <c r="C12" s="1102"/>
      <c r="D12" s="92" t="s">
        <v>40</v>
      </c>
      <c r="E12" s="234" t="s">
        <v>39</v>
      </c>
      <c r="F12" s="383" t="s">
        <v>380</v>
      </c>
      <c r="G12" s="383" t="s">
        <v>380</v>
      </c>
    </row>
    <row r="13" spans="2:20" s="93" customFormat="1" ht="15" customHeight="1">
      <c r="B13" s="1102" t="s">
        <v>31</v>
      </c>
      <c r="C13" s="1102"/>
      <c r="D13" s="92" t="s">
        <v>43</v>
      </c>
      <c r="E13" s="383" t="s">
        <v>45</v>
      </c>
      <c r="F13" s="383" t="s">
        <v>45</v>
      </c>
      <c r="G13" s="383" t="s">
        <v>45</v>
      </c>
    </row>
    <row r="14" spans="2:20" s="93" customFormat="1" ht="15" customHeight="1">
      <c r="B14" s="1101" t="s">
        <v>16</v>
      </c>
      <c r="C14" s="94" t="s">
        <v>374</v>
      </c>
      <c r="D14" s="211">
        <f>'Петли, защ, скр ручки_база'!L8*скидки_наценки!$D$10*скидки_наценки!$F$10/скидки_наценки!$B$4</f>
        <v>1889.9999999999998</v>
      </c>
      <c r="E14" s="211">
        <f>'Петли, защ, скр ручки_база'!M8*скидки_наценки!$D$10*скидки_наценки!$F$10/скидки_наценки!$B$4</f>
        <v>2065</v>
      </c>
      <c r="F14" s="211">
        <f>'Петли, защ, скр ручки_база'!N8*скидки_наценки!$D$10*скидки_наценки!$F$10/скидки_наценки!$B$4</f>
        <v>560</v>
      </c>
      <c r="G14" s="211">
        <f>F14</f>
        <v>560</v>
      </c>
    </row>
    <row r="15" spans="2:20" s="155" customFormat="1" ht="15.75">
      <c r="B15" s="1101"/>
      <c r="C15" s="94" t="s">
        <v>41</v>
      </c>
      <c r="D15" s="211">
        <f>'Петли, защ, скр ручки_база'!L9*скидки_наценки!$D$10*скидки_наценки!$F$10/скидки_наценки!$B$4</f>
        <v>2590</v>
      </c>
      <c r="E15" s="211">
        <f>'Петли, защ, скр ручки_база'!M9*скидки_наценки!$D$10*скидки_наценки!$F$10/скидки_наценки!$B$4</f>
        <v>2135</v>
      </c>
      <c r="F15" s="211">
        <f>'Петли, защ, скр ручки_база'!N9*скидки_наценки!$D$10*скидки_наценки!$F$10/скидки_наценки!$B$4</f>
        <v>630</v>
      </c>
      <c r="G15" s="211">
        <f>F15</f>
        <v>630</v>
      </c>
    </row>
    <row r="16" spans="2:20" s="155" customFormat="1"/>
    <row r="17" s="155" customFormat="1"/>
    <row r="18" s="155" customFormat="1" ht="15" customHeight="1"/>
    <row r="19" s="155" customFormat="1" ht="65.25" customHeight="1"/>
    <row r="20" s="213" customFormat="1" ht="12.75" customHeight="1"/>
    <row r="21" s="213" customFormat="1" ht="12.75" customHeight="1"/>
    <row r="22" s="155" customFormat="1"/>
    <row r="23" s="93" customFormat="1" ht="11.25" customHeight="1"/>
    <row r="24" s="93" customFormat="1" ht="11.25" customHeight="1"/>
    <row r="25" s="155" customFormat="1" ht="15.75" customHeight="1"/>
    <row r="26" s="155" customFormat="1"/>
    <row r="27" s="155" customFormat="1"/>
    <row r="28" s="155" customFormat="1" ht="29.25" customHeight="1"/>
    <row r="29" s="155" customFormat="1"/>
    <row r="30" s="155" customFormat="1"/>
    <row r="31" s="155" customFormat="1"/>
    <row r="32" s="155" customFormat="1"/>
    <row r="33" s="155" customFormat="1"/>
    <row r="34" s="155" customFormat="1" ht="18" customHeight="1"/>
    <row r="35" s="155" customFormat="1" ht="18" customHeight="1"/>
    <row r="36" s="155" customFormat="1"/>
    <row r="37" s="155" customFormat="1" ht="15" customHeight="1"/>
    <row r="38" s="155" customFormat="1" ht="89.25" customHeight="1"/>
    <row r="39" s="213" customFormat="1" ht="12.75" customHeight="1"/>
    <row r="40" s="155" customFormat="1"/>
    <row r="41" s="93" customFormat="1" ht="11.25" customHeight="1"/>
    <row r="42" s="93" customFormat="1" ht="11.25" customHeight="1"/>
    <row r="43" s="93" customFormat="1" ht="57" customHeight="1"/>
    <row r="44" s="93" customFormat="1" ht="15.75" customHeight="1"/>
    <row r="45" s="41" customFormat="1"/>
    <row r="46" s="155" customFormat="1" ht="15" customHeight="1"/>
    <row r="47" s="155" customFormat="1" ht="89.25" customHeight="1"/>
    <row r="48" s="213" customFormat="1" ht="12.75" customHeight="1"/>
    <row r="49" s="155" customFormat="1"/>
    <row r="50" s="93" customFormat="1" ht="11.25" customHeight="1"/>
    <row r="51" s="93" customFormat="1" ht="11.25" customHeight="1"/>
    <row r="52" s="93" customFormat="1" ht="72.75" customHeight="1"/>
    <row r="53" s="155" customFormat="1" ht="24.75" customHeight="1"/>
    <row r="55" s="155" customFormat="1" ht="15" customHeight="1"/>
    <row r="56" s="155" customFormat="1" ht="89.25" customHeight="1"/>
    <row r="57" s="213" customFormat="1" ht="12.75" customHeight="1"/>
    <row r="58" s="155" customFormat="1"/>
    <row r="59" s="93" customFormat="1" ht="11.25" customHeight="1"/>
    <row r="60" s="93" customFormat="1" ht="11.25" customHeight="1"/>
    <row r="61" s="155" customFormat="1"/>
    <row r="62" s="155" customFormat="1" ht="15.75" customHeight="1"/>
    <row r="63" s="41" customFormat="1"/>
    <row r="64" s="155" customFormat="1" ht="15" customHeight="1"/>
    <row r="65" spans="2:3" s="155" customFormat="1" ht="128.25" customHeight="1"/>
    <row r="66" spans="2:3" s="155" customFormat="1" ht="27.75" customHeight="1"/>
    <row r="67" spans="2:3" s="155" customFormat="1" ht="15" customHeight="1"/>
    <row r="68" spans="2:3" s="155" customFormat="1" ht="15" customHeight="1"/>
    <row r="69" spans="2:3" s="93" customFormat="1" ht="12.75" customHeight="1"/>
    <row r="70" spans="2:3" s="155" customFormat="1"/>
    <row r="71" spans="2:3" s="155" customFormat="1" ht="26.25" customHeight="1"/>
    <row r="72" spans="2:3" s="155" customFormat="1"/>
    <row r="73" spans="2:3" s="155" customFormat="1"/>
    <row r="74" spans="2:3" s="17" customFormat="1" ht="15" customHeight="1">
      <c r="B74" s="16"/>
      <c r="C74" s="16"/>
    </row>
    <row r="75" spans="2:3" s="17" customFormat="1" ht="103.5" customHeight="1">
      <c r="B75" s="16"/>
      <c r="C75" s="16"/>
    </row>
    <row r="82" spans="2:3" s="17" customFormat="1">
      <c r="B82" s="16"/>
      <c r="C82" s="16"/>
    </row>
    <row r="83" spans="2:3" s="17" customFormat="1" ht="12" customHeight="1">
      <c r="B83" s="16"/>
      <c r="C83" s="16"/>
    </row>
    <row r="84" spans="2:3" s="17" customFormat="1" ht="12" customHeight="1">
      <c r="B84" s="16"/>
      <c r="C84" s="16"/>
    </row>
    <row r="85" spans="2:3" s="17" customFormat="1" ht="12" customHeight="1">
      <c r="B85" s="16"/>
      <c r="C85" s="16"/>
    </row>
    <row r="87" spans="2:3" s="17" customFormat="1" ht="15" customHeight="1">
      <c r="B87" s="16"/>
      <c r="C87" s="16"/>
    </row>
    <row r="88" spans="2:3" s="17" customFormat="1" ht="105.75" customHeight="1">
      <c r="B88" s="16"/>
      <c r="C88" s="16"/>
    </row>
    <row r="95" spans="2:3" s="17" customFormat="1">
      <c r="B95" s="16"/>
      <c r="C95" s="16"/>
    </row>
    <row r="96" spans="2:3" s="17" customFormat="1" ht="12" customHeight="1">
      <c r="B96" s="16"/>
      <c r="C96" s="16"/>
    </row>
    <row r="97" spans="2:3" s="17" customFormat="1" ht="12" customHeight="1">
      <c r="B97" s="16"/>
      <c r="C97" s="16"/>
    </row>
  </sheetData>
  <mergeCells count="10">
    <mergeCell ref="F8:G8"/>
    <mergeCell ref="B7:C10"/>
    <mergeCell ref="D7:G7"/>
    <mergeCell ref="F10:F11"/>
    <mergeCell ref="G10:G11"/>
    <mergeCell ref="B14:B15"/>
    <mergeCell ref="B11:C11"/>
    <mergeCell ref="B12:C12"/>
    <mergeCell ref="B13:C13"/>
    <mergeCell ref="D8:E8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L106"/>
  <sheetViews>
    <sheetView view="pageBreakPreview" zoomScale="80" zoomScaleNormal="100" zoomScaleSheetLayoutView="80" workbookViewId="0">
      <selection activeCell="L30" sqref="L30"/>
    </sheetView>
  </sheetViews>
  <sheetFormatPr defaultColWidth="27.28515625" defaultRowHeight="15"/>
  <cols>
    <col min="1" max="1" width="2.7109375" style="18" customWidth="1"/>
    <col min="2" max="2" width="4" style="18" customWidth="1"/>
    <col min="3" max="3" width="28.7109375" style="18" customWidth="1"/>
    <col min="4" max="4" width="22.42578125" style="18" customWidth="1"/>
    <col min="5" max="5" width="20.7109375" style="18" customWidth="1"/>
    <col min="6" max="6" width="21.7109375" style="18" customWidth="1"/>
    <col min="7" max="8" width="21.7109375" style="18" hidden="1" customWidth="1"/>
    <col min="9" max="9" width="20.7109375" style="18" customWidth="1"/>
    <col min="10" max="10" width="23.7109375" style="18" customWidth="1"/>
    <col min="11" max="11" width="26.28515625" style="18" customWidth="1"/>
    <col min="12" max="16384" width="27.28515625" style="18"/>
  </cols>
  <sheetData>
    <row r="1" spans="2:12" s="53" customFormat="1">
      <c r="B1" s="387" t="s">
        <v>113</v>
      </c>
    </row>
    <row r="5" spans="2:12" s="155" customFormat="1" ht="18" customHeight="1">
      <c r="B5" s="398"/>
      <c r="C5" s="156"/>
      <c r="D5" s="4"/>
      <c r="E5" s="4"/>
      <c r="F5" s="4"/>
      <c r="G5" s="4"/>
      <c r="H5" s="4"/>
      <c r="I5" s="102"/>
      <c r="J5" s="102"/>
      <c r="K5" s="256"/>
      <c r="L5" s="102"/>
    </row>
    <row r="6" spans="2:12" s="1" customFormat="1" ht="15" customHeight="1">
      <c r="B6" s="1113" t="s">
        <v>21</v>
      </c>
      <c r="C6" s="1114"/>
      <c r="D6" s="1114"/>
      <c r="E6" s="1114"/>
      <c r="F6" s="1114"/>
      <c r="G6" s="1114"/>
      <c r="H6" s="1114"/>
      <c r="I6" s="1114"/>
      <c r="J6" s="1114"/>
      <c r="K6" s="1115"/>
    </row>
    <row r="7" spans="2:12" s="155" customFormat="1" ht="25.5" customHeight="1">
      <c r="B7" s="1116" t="s">
        <v>15</v>
      </c>
      <c r="C7" s="1116"/>
      <c r="D7" s="1117" t="s">
        <v>22</v>
      </c>
      <c r="E7" s="1117"/>
      <c r="F7" s="1117" t="s">
        <v>94</v>
      </c>
      <c r="G7" s="1103"/>
      <c r="H7" s="1103"/>
      <c r="I7" s="1117"/>
      <c r="J7" s="1117"/>
      <c r="K7" s="415" t="s">
        <v>83</v>
      </c>
    </row>
    <row r="8" spans="2:12" s="155" customFormat="1" ht="25.5" customHeight="1">
      <c r="B8" s="1116"/>
      <c r="C8" s="1116"/>
      <c r="D8" s="1117"/>
      <c r="E8" s="1117"/>
      <c r="F8" s="1118" t="s">
        <v>129</v>
      </c>
      <c r="G8" s="1103"/>
      <c r="H8" s="1103"/>
      <c r="I8" s="1118"/>
      <c r="J8" s="121" t="s">
        <v>96</v>
      </c>
      <c r="K8" s="415" t="s">
        <v>97</v>
      </c>
    </row>
    <row r="9" spans="2:12" s="155" customFormat="1" ht="95.25" customHeight="1">
      <c r="B9" s="1116"/>
      <c r="C9" s="1116"/>
      <c r="D9" s="415"/>
      <c r="E9" s="415"/>
      <c r="F9" s="415"/>
      <c r="G9" s="400"/>
      <c r="H9" s="400"/>
      <c r="I9" s="415"/>
      <c r="J9" s="117"/>
      <c r="K9" s="89"/>
    </row>
    <row r="10" spans="2:12" s="198" customFormat="1" ht="30" customHeight="1">
      <c r="B10" s="1116"/>
      <c r="C10" s="1116"/>
      <c r="D10" s="90" t="s">
        <v>98</v>
      </c>
      <c r="E10" s="90" t="s">
        <v>110</v>
      </c>
      <c r="F10" s="97" t="s">
        <v>179</v>
      </c>
      <c r="G10" s="402" t="str">
        <f>'Петли, защ, скр ручки_база'!K15</f>
        <v>K 2700</v>
      </c>
      <c r="H10" s="402" t="str">
        <f>'Петли, защ, скр ручки_база'!L15</f>
        <v>К 6360 38</v>
      </c>
      <c r="I10" s="97" t="s">
        <v>111</v>
      </c>
      <c r="J10" s="120" t="s">
        <v>122</v>
      </c>
      <c r="K10" s="97" t="s">
        <v>112</v>
      </c>
    </row>
    <row r="11" spans="2:12" s="155" customFormat="1" ht="33.75" customHeight="1">
      <c r="B11" s="1102" t="s">
        <v>114</v>
      </c>
      <c r="C11" s="1102"/>
      <c r="D11" s="399" t="s">
        <v>118</v>
      </c>
      <c r="E11" s="399" t="s">
        <v>117</v>
      </c>
      <c r="F11" s="399" t="s">
        <v>120</v>
      </c>
      <c r="G11" s="356"/>
      <c r="H11" s="356"/>
      <c r="I11" s="399" t="s">
        <v>119</v>
      </c>
      <c r="J11" s="122"/>
      <c r="K11" s="91" t="s">
        <v>115</v>
      </c>
    </row>
    <row r="12" spans="2:12" s="93" customFormat="1" ht="15" customHeight="1">
      <c r="B12" s="1102" t="s">
        <v>14</v>
      </c>
      <c r="C12" s="1102"/>
      <c r="D12" s="92" t="s">
        <v>39</v>
      </c>
      <c r="E12" s="92" t="s">
        <v>39</v>
      </c>
      <c r="F12" s="92" t="s">
        <v>40</v>
      </c>
      <c r="G12" s="414"/>
      <c r="H12" s="414"/>
      <c r="I12" s="92" t="s">
        <v>18</v>
      </c>
      <c r="J12" s="119"/>
      <c r="K12" s="92" t="s">
        <v>82</v>
      </c>
    </row>
    <row r="13" spans="2:12" s="93" customFormat="1" ht="15" customHeight="1">
      <c r="B13" s="1102" t="s">
        <v>31</v>
      </c>
      <c r="C13" s="1102"/>
      <c r="D13" s="92" t="s">
        <v>42</v>
      </c>
      <c r="E13" s="92" t="s">
        <v>42</v>
      </c>
      <c r="F13" s="92" t="s">
        <v>43</v>
      </c>
      <c r="G13" s="414"/>
      <c r="H13" s="414"/>
      <c r="I13" s="92" t="s">
        <v>43</v>
      </c>
      <c r="J13" s="119"/>
      <c r="K13" s="92" t="s">
        <v>43</v>
      </c>
    </row>
    <row r="14" spans="2:12" s="93" customFormat="1" ht="15" customHeight="1">
      <c r="B14" s="1101" t="s">
        <v>16</v>
      </c>
      <c r="C14" s="94" t="str">
        <f>'Петли, защ, скр ручки_база'!B18</f>
        <v xml:space="preserve">хром </v>
      </c>
      <c r="D14" s="147">
        <f>'Петли, защ, скр ручки_база'!C36*скидки_наценки!$D$10*скидки_наценки!$F$10/скидки_наценки!$B$4</f>
        <v>0</v>
      </c>
      <c r="E14" s="147">
        <f>'Петли, защ, скр ручки_база'!D36*скидки_наценки!$D$10*скидки_наценки!$F$10/скидки_наценки!$B$4</f>
        <v>0</v>
      </c>
      <c r="F14" s="147">
        <f>'Петли, защ, скр ручки_база'!I36*скидки_наценки!$D$10*скидки_наценки!$F$10/скидки_наценки!$B$4</f>
        <v>0</v>
      </c>
      <c r="G14" s="147">
        <f>'Петли, защ, скр ручки_база'!K36*скидки_наценки!$D$10*скидки_наценки!$F$10/скидки_наценки!$B$4</f>
        <v>0</v>
      </c>
      <c r="H14" s="147">
        <f>'Петли, защ, скр ручки_база'!L36*скидки_наценки!$D$10*скидки_наценки!$F$10/скидки_наценки!$B$4</f>
        <v>0</v>
      </c>
      <c r="I14" s="147">
        <f>'Петли, защ, скр ручки_база'!M36*скидки_наценки!$D$10*скидки_наценки!$F$10/скидки_наценки!$B$4</f>
        <v>0</v>
      </c>
      <c r="J14" s="147">
        <f>'Петли, защ, скр ручки_база'!N36*скидки_наценки!$D$10*скидки_наценки!$F$10/скидки_наценки!$B$4</f>
        <v>0</v>
      </c>
      <c r="K14" s="147">
        <f>'Петли, защ, скр ручки_база'!O36*скидки_наценки!$D$10*скидки_наценки!$F$10/скидки_наценки!$B$4</f>
        <v>0</v>
      </c>
    </row>
    <row r="15" spans="2:12" s="155" customFormat="1" ht="24" customHeight="1">
      <c r="B15" s="1101"/>
      <c r="C15" s="95" t="str">
        <f>'Петли, защ, скр ручки_база'!B19</f>
        <v>матовый хром</v>
      </c>
      <c r="D15" s="148">
        <f>'Петли, защ, скр ручки_база'!C37*скидки_наценки!$D$10*скидки_наценки!$F$10/скидки_наценки!$B$4</f>
        <v>0</v>
      </c>
      <c r="E15" s="148">
        <f>'Петли, защ, скр ручки_база'!D37*скидки_наценки!$D$10*скидки_наценки!$F$10/скидки_наценки!$B$4</f>
        <v>0</v>
      </c>
      <c r="F15" s="148">
        <f>'Петли, защ, скр ручки_база'!I37*скидки_наценки!$D$10*скидки_наценки!$F$10/скидки_наценки!$B$4</f>
        <v>0</v>
      </c>
      <c r="G15" s="148">
        <f>'Петли, защ, скр ручки_база'!K37*скидки_наценки!$D$10*скидки_наценки!$F$10/скидки_наценки!$B$4</f>
        <v>0</v>
      </c>
      <c r="H15" s="148">
        <f>'Петли, защ, скр ручки_база'!L37*скидки_наценки!$D$10*скидки_наценки!$F$10/скидки_наценки!$B$4</f>
        <v>0</v>
      </c>
      <c r="I15" s="148">
        <f>'Петли, защ, скр ручки_база'!M37*скидки_наценки!$D$10*скидки_наценки!$F$10/скидки_наценки!$B$4</f>
        <v>0</v>
      </c>
      <c r="J15" s="148">
        <f>'Петли, защ, скр ручки_база'!N37*скидки_наценки!$D$10*скидки_наценки!$F$10/скидки_наценки!$B$4</f>
        <v>0</v>
      </c>
      <c r="K15" s="148">
        <f>'Петли, защ, скр ручки_база'!O37*скидки_наценки!$D$10*скидки_наценки!$F$10/скидки_наценки!$B$4</f>
        <v>0</v>
      </c>
    </row>
    <row r="16" spans="2:12" s="155" customFormat="1" ht="15.75">
      <c r="B16" s="1101"/>
      <c r="C16" s="98" t="str">
        <f>'Петли, защ, скр ручки_база'!B20</f>
        <v>матовый никель (никель)</v>
      </c>
      <c r="D16" s="147">
        <f>'Петли, защ, скр ручки_база'!C38*скидки_наценки!$D$10*скидки_наценки!$F$10/скидки_наценки!$B$4</f>
        <v>0</v>
      </c>
      <c r="E16" s="147">
        <f>'Петли, защ, скр ручки_база'!D38*скидки_наценки!$D$10*скидки_наценки!$F$10/скидки_наценки!$B$4</f>
        <v>0</v>
      </c>
      <c r="F16" s="147">
        <f>'Петли, защ, скр ручки_база'!I38*скидки_наценки!$D$10*скидки_наценки!$F$10/скидки_наценки!$B$4</f>
        <v>0</v>
      </c>
      <c r="G16" s="147">
        <f>'Петли, защ, скр ручки_база'!K38*скидки_наценки!$D$10*скидки_наценки!$F$10/скидки_наценки!$B$4</f>
        <v>0</v>
      </c>
      <c r="H16" s="147">
        <f>'Петли, защ, скр ручки_база'!L38*скидки_наценки!$D$10*скидки_наценки!$F$10/скидки_наценки!$B$4</f>
        <v>0</v>
      </c>
      <c r="I16" s="147">
        <f>'Петли, защ, скр ручки_база'!M38*скидки_наценки!$D$10*скидки_наценки!$F$10/скидки_наценки!$B$4</f>
        <v>0</v>
      </c>
      <c r="J16" s="147">
        <f>'Петли, защ, скр ручки_база'!N38*скидки_наценки!$D$10*скидки_наценки!$F$10/скидки_наценки!$B$4</f>
        <v>0</v>
      </c>
      <c r="K16" s="147">
        <f>'Петли, защ, скр ручки_база'!O38*скидки_наценки!$D$10*скидки_наценки!$F$10/скидки_наценки!$B$4</f>
        <v>0</v>
      </c>
    </row>
    <row r="17" spans="2:11" s="155" customFormat="1" ht="15.75">
      <c r="B17" s="1101"/>
      <c r="C17" s="96" t="str">
        <f>'Петли, защ, скр ручки_база'!B21</f>
        <v>белый</v>
      </c>
      <c r="D17" s="148">
        <f>'Петли, защ, скр ручки_база'!C39*скидки_наценки!$D$10*скидки_наценки!$F$10/скидки_наценки!$B$4</f>
        <v>0</v>
      </c>
      <c r="E17" s="148">
        <f>'Петли, защ, скр ручки_база'!D39*скидки_наценки!$D$10*скидки_наценки!$F$10/скидки_наценки!$B$4</f>
        <v>0</v>
      </c>
      <c r="F17" s="148">
        <f>'Петли, защ, скр ручки_база'!I39*скидки_наценки!$D$10*скидки_наценки!$F$10/скидки_наценки!$B$4</f>
        <v>0</v>
      </c>
      <c r="G17" s="148">
        <f>'Петли, защ, скр ручки_база'!K39*скидки_наценки!$D$10*скидки_наценки!$F$10/скидки_наценки!$B$4</f>
        <v>0</v>
      </c>
      <c r="H17" s="148">
        <f>'Петли, защ, скр ручки_база'!L39*скидки_наценки!$D$10*скидки_наценки!$F$10/скидки_наценки!$B$4</f>
        <v>0</v>
      </c>
      <c r="I17" s="148">
        <f>'Петли, защ, скр ручки_база'!M39*скидки_наценки!$D$10*скидки_наценки!$F$10/скидки_наценки!$B$4</f>
        <v>0</v>
      </c>
      <c r="J17" s="148">
        <f>'Петли, защ, скр ручки_база'!N39*скидки_наценки!$D$10*скидки_наценки!$F$10/скидки_наценки!$B$4</f>
        <v>0</v>
      </c>
      <c r="K17" s="148">
        <f>'Петли, защ, скр ручки_база'!O39*скидки_наценки!$D$10*скидки_наценки!$F$10/скидки_наценки!$B$4</f>
        <v>0</v>
      </c>
    </row>
    <row r="18" spans="2:11" s="155" customFormat="1" ht="15.75">
      <c r="B18" s="1101"/>
      <c r="C18" s="94" t="str">
        <f>'Петли, защ, скр ручки_база'!B22</f>
        <v>черный</v>
      </c>
      <c r="D18" s="147">
        <f>'Петли, защ, скр ручки_база'!C41*скидки_наценки!$D$10*скидки_наценки!$F$10/скидки_наценки!$B$4</f>
        <v>0</v>
      </c>
      <c r="E18" s="147">
        <f>'Петли, защ, скр ручки_база'!D41*скидки_наценки!$D$10*скидки_наценки!$F$10/скидки_наценки!$B$4</f>
        <v>0</v>
      </c>
      <c r="F18" s="147">
        <f>'Петли, защ, скр ручки_база'!I41*скидки_наценки!$D$10*скидки_наценки!$F$10/скидки_наценки!$B$4</f>
        <v>0</v>
      </c>
      <c r="G18" s="147">
        <f>'Петли, защ, скр ручки_база'!K41*скидки_наценки!$D$10*скидки_наценки!$F$10/скидки_наценки!$B$4</f>
        <v>0</v>
      </c>
      <c r="H18" s="147">
        <f>'Петли, защ, скр ручки_база'!L41*скидки_наценки!$D$10*скидки_наценки!$F$10/скидки_наценки!$B$4</f>
        <v>0</v>
      </c>
      <c r="I18" s="147">
        <f>'Петли, защ, скр ручки_база'!M41*скидки_наценки!$D$10*скидки_наценки!$F$10/скидки_наценки!$B$4</f>
        <v>0</v>
      </c>
      <c r="J18" s="147">
        <f>'Петли, защ, скр ручки_база'!N41*скидки_наценки!$D$10*скидки_наценки!$F$10/скидки_наценки!$B$4</f>
        <v>0</v>
      </c>
      <c r="K18" s="147">
        <f>'Петли, защ, скр ручки_база'!O41*скидки_наценки!$D$10*скидки_наценки!$F$10/скидки_наценки!$B$4</f>
        <v>0</v>
      </c>
    </row>
    <row r="19" spans="2:11" s="155" customFormat="1" ht="15.75">
      <c r="B19" s="1101"/>
      <c r="C19" s="96" t="str">
        <f>'Петли, защ, скр ручки_база'!B23</f>
        <v>золото</v>
      </c>
      <c r="D19" s="148">
        <f>'Петли, защ, скр ручки_база'!C43*скидки_наценки!$D$10*скидки_наценки!$F$10/скидки_наценки!$B$4</f>
        <v>0</v>
      </c>
      <c r="E19" s="148">
        <f>'Петли, защ, скр ручки_база'!D43*скидки_наценки!$D$10*скидки_наценки!$F$10/скидки_наценки!$B$4</f>
        <v>0</v>
      </c>
      <c r="F19" s="148">
        <f>'Петли, защ, скр ручки_база'!I43*скидки_наценки!$D$10*скидки_наценки!$F$10/скидки_наценки!$B$4</f>
        <v>0</v>
      </c>
      <c r="G19" s="148">
        <f>'Петли, защ, скр ручки_база'!K43*скидки_наценки!$D$10*скидки_наценки!$F$10/скидки_наценки!$B$4</f>
        <v>0</v>
      </c>
      <c r="H19" s="148">
        <f>'Петли, защ, скр ручки_база'!L43*скидки_наценки!$D$10*скидки_наценки!$F$10/скидки_наценки!$B$4</f>
        <v>0</v>
      </c>
      <c r="I19" s="148">
        <f>'Петли, защ, скр ручки_база'!M43*скидки_наценки!$D$10*скидки_наценки!$F$10/скидки_наценки!$B$4</f>
        <v>0</v>
      </c>
      <c r="J19" s="148">
        <f>'Петли, защ, скр ручки_база'!N43*скидки_наценки!$D$10*скидки_наценки!$F$10/скидки_наценки!$B$4</f>
        <v>0</v>
      </c>
      <c r="K19" s="148">
        <f>'Петли, защ, скр ручки_база'!O43*скидки_наценки!$D$10*скидки_наценки!$F$10/скидки_наценки!$B$4</f>
        <v>0</v>
      </c>
    </row>
    <row r="20" spans="2:11" s="155" customFormat="1" ht="15.75">
      <c r="B20" s="1101"/>
      <c r="C20" s="94" t="str">
        <f>'Петли, защ, скр ручки_база'!B24</f>
        <v>полированная латунь</v>
      </c>
      <c r="D20" s="147">
        <f>'Петли, защ, скр ручки_база'!C45*скидки_наценки!$D$10*скидки_наценки!$F$10/скидки_наценки!$B$4</f>
        <v>0</v>
      </c>
      <c r="E20" s="147">
        <f>'Петли, защ, скр ручки_база'!D45*скидки_наценки!$D$10*скидки_наценки!$F$10/скидки_наценки!$B$4</f>
        <v>0</v>
      </c>
      <c r="F20" s="147">
        <f>'Петли, защ, скр ручки_база'!I45*скидки_наценки!$D$10*скидки_наценки!$F$10/скидки_наценки!$B$4</f>
        <v>0</v>
      </c>
      <c r="G20" s="147">
        <f>'Петли, защ, скр ручки_база'!K45*скидки_наценки!$D$10*скидки_наценки!$F$10/скидки_наценки!$B$4</f>
        <v>0</v>
      </c>
      <c r="H20" s="147">
        <f>'Петли, защ, скр ручки_база'!L45*скидки_наценки!$D$10*скидки_наценки!$F$10/скидки_наценки!$B$4</f>
        <v>0</v>
      </c>
      <c r="I20" s="147">
        <f>'Петли, защ, скр ручки_база'!M45*скидки_наценки!$D$10*скидки_наценки!$F$10/скидки_наценки!$B$4</f>
        <v>0</v>
      </c>
      <c r="J20" s="147">
        <f>'Петли, защ, скр ручки_база'!N45*скидки_наценки!$D$10*скидки_наценки!$F$10/скидки_наценки!$B$4</f>
        <v>0</v>
      </c>
      <c r="K20" s="147">
        <f>'Петли, защ, скр ручки_база'!O45*скидки_наценки!$D$10*скидки_наценки!$F$10/скидки_наценки!$B$4</f>
        <v>0</v>
      </c>
    </row>
    <row r="21" spans="2:11" s="155" customFormat="1" ht="15.75">
      <c r="B21" s="1101"/>
      <c r="C21" s="96" t="str">
        <f>'Петли, защ, скр ручки_база'!B25</f>
        <v>бронза</v>
      </c>
      <c r="D21" s="148">
        <f>'Петли, защ, скр ручки_база'!C46*скидки_наценки!$D$10*скидки_наценки!$F$10/скидки_наценки!$B$4</f>
        <v>0</v>
      </c>
      <c r="E21" s="148">
        <f>'Петли, защ, скр ручки_база'!D46*скидки_наценки!$D$10*скидки_наценки!$F$10/скидки_наценки!$B$4</f>
        <v>0</v>
      </c>
      <c r="F21" s="148">
        <f>'Петли, защ, скр ручки_база'!I46*скидки_наценки!$D$10*скидки_наценки!$F$10/скидки_наценки!$B$4</f>
        <v>0</v>
      </c>
      <c r="G21" s="148">
        <f>'Петли, защ, скр ручки_база'!K46*скидки_наценки!$D$10*скидки_наценки!$F$10/скидки_наценки!$B$4</f>
        <v>0</v>
      </c>
      <c r="H21" s="148">
        <f>'Петли, защ, скр ручки_база'!L46*скидки_наценки!$D$10*скидки_наценки!$F$10/скидки_наценки!$B$4</f>
        <v>0</v>
      </c>
      <c r="I21" s="148">
        <f>'Петли, защ, скр ручки_база'!M46*скидки_наценки!$D$10*скидки_наценки!$F$10/скидки_наценки!$B$4</f>
        <v>0</v>
      </c>
      <c r="J21" s="148">
        <f>'Петли, защ, скр ручки_база'!N46*скидки_наценки!$D$10*скидки_наценки!$F$10/скидки_наценки!$B$4</f>
        <v>0</v>
      </c>
      <c r="K21" s="148">
        <f>'Петли, защ, скр ручки_база'!O46*скидки_наценки!$D$10*скидки_наценки!$F$10/скидки_наценки!$B$4</f>
        <v>0</v>
      </c>
    </row>
    <row r="22" spans="2:11" s="155" customFormat="1" ht="27.75" customHeight="1">
      <c r="B22" s="1101"/>
      <c r="C22" s="94" t="str">
        <f>'Петли, защ, скр ручки_база'!B26</f>
        <v>античная/состареная бронза</v>
      </c>
      <c r="D22" s="147">
        <f>'Петли, защ, скр ручки_база'!C48*скидки_наценки!$D$10*скидки_наценки!$F$10/скидки_наценки!$B$4</f>
        <v>0</v>
      </c>
      <c r="E22" s="147">
        <f>'Петли, защ, скр ручки_база'!D48*скидки_наценки!$D$10*скидки_наценки!$F$10/скидки_наценки!$B$4</f>
        <v>0</v>
      </c>
      <c r="F22" s="147">
        <f>'Петли, защ, скр ручки_база'!I48*скидки_наценки!$D$10*скидки_наценки!$F$10/скидки_наценки!$B$4</f>
        <v>0</v>
      </c>
      <c r="G22" s="147">
        <f>'Петли, защ, скр ручки_база'!K48*скидки_наценки!$D$10*скидки_наценки!$F$10/скидки_наценки!$B$4</f>
        <v>0</v>
      </c>
      <c r="H22" s="147">
        <f>'Петли, защ, скр ручки_база'!L48*скидки_наценки!$D$10*скидки_наценки!$F$10/скидки_наценки!$B$4</f>
        <v>0</v>
      </c>
      <c r="I22" s="147">
        <f>'Петли, защ, скр ручки_база'!M48*скидки_наценки!$D$10*скидки_наценки!$F$10/скидки_наценки!$B$4</f>
        <v>0</v>
      </c>
      <c r="J22" s="147">
        <f>'Петли, защ, скр ручки_база'!N48*скидки_наценки!$D$10*скидки_наценки!$F$10/скидки_наценки!$B$4</f>
        <v>0</v>
      </c>
      <c r="K22" s="147">
        <f>'Петли, защ, скр ручки_база'!O48*скидки_наценки!$D$10*скидки_наценки!$F$10/скидки_наценки!$B$4</f>
        <v>0</v>
      </c>
    </row>
    <row r="23" spans="2:11" s="155" customFormat="1" ht="15.75">
      <c r="B23" s="1101"/>
      <c r="C23" s="96" t="str">
        <f>'Петли, защ, скр ручки_база'!B27</f>
        <v>античное серебро</v>
      </c>
      <c r="D23" s="148">
        <f>'Петли, защ, скр ручки_база'!C49*скидки_наценки!$D$10*скидки_наценки!$F$10/скидки_наценки!$B$4</f>
        <v>0</v>
      </c>
      <c r="E23" s="148">
        <f>'Петли, защ, скр ручки_база'!D49*скидки_наценки!$D$10*скидки_наценки!$F$10/скидки_наценки!$B$4</f>
        <v>0</v>
      </c>
      <c r="F23" s="148">
        <f>'Петли, защ, скр ручки_база'!I49*скидки_наценки!$D$10*скидки_наценки!$F$10/скидки_наценки!$B$4</f>
        <v>0</v>
      </c>
      <c r="G23" s="148">
        <f>'Петли, защ, скр ручки_база'!K49*скидки_наценки!$D$10*скидки_наценки!$F$10/скидки_наценки!$B$4</f>
        <v>0</v>
      </c>
      <c r="H23" s="148">
        <f>'Петли, защ, скр ручки_база'!L49*скидки_наценки!$D$10*скидки_наценки!$F$10/скидки_наценки!$B$4</f>
        <v>0</v>
      </c>
      <c r="I23" s="148">
        <f>'Петли, защ, скр ручки_база'!M49*скидки_наценки!$D$10*скидки_наценки!$F$10/скидки_наценки!$B$4</f>
        <v>0</v>
      </c>
      <c r="J23" s="148">
        <f>'Петли, защ, скр ручки_база'!N49*скидки_наценки!$D$10*скидки_наценки!$F$10/скидки_наценки!$B$4</f>
        <v>0</v>
      </c>
      <c r="K23" s="148">
        <f>'Петли, защ, скр ручки_база'!O49*скидки_наценки!$D$10*скидки_наценки!$F$10/скидки_наценки!$B$4</f>
        <v>0</v>
      </c>
    </row>
    <row r="24" spans="2:11" s="155" customFormat="1">
      <c r="B24" s="88"/>
      <c r="C24" s="155" t="s">
        <v>174</v>
      </c>
      <c r="E24" s="42" t="s">
        <v>226</v>
      </c>
      <c r="G24" s="42"/>
      <c r="H24" s="42"/>
    </row>
    <row r="25" spans="2:11" s="155" customFormat="1">
      <c r="B25" s="88"/>
    </row>
    <row r="26" spans="2:11" s="155" customFormat="1" ht="15" customHeight="1">
      <c r="B26" s="125"/>
      <c r="C26" s="205"/>
      <c r="D26" s="1119" t="s">
        <v>326</v>
      </c>
      <c r="E26" s="1119"/>
      <c r="F26" s="1119"/>
      <c r="G26" s="1119"/>
      <c r="H26" s="1119"/>
      <c r="I26" s="1119"/>
      <c r="J26" s="1119"/>
      <c r="K26" s="1119"/>
    </row>
    <row r="27" spans="2:11" s="155" customFormat="1" ht="65.25" customHeight="1">
      <c r="B27" s="1106"/>
      <c r="C27" s="1120"/>
      <c r="D27" s="1122"/>
      <c r="E27" s="1122"/>
      <c r="F27" s="1122"/>
      <c r="G27" s="360"/>
      <c r="H27" s="360"/>
      <c r="I27" s="1122"/>
      <c r="J27" s="1122"/>
      <c r="K27" s="1122"/>
    </row>
    <row r="28" spans="2:11" s="213" customFormat="1" ht="12.75" customHeight="1">
      <c r="B28" s="1106"/>
      <c r="C28" s="1120"/>
      <c r="D28" s="1123" t="s">
        <v>201</v>
      </c>
      <c r="E28" s="1124"/>
      <c r="F28" s="1124"/>
      <c r="I28" s="1123" t="s">
        <v>202</v>
      </c>
      <c r="J28" s="1124"/>
      <c r="K28" s="1124"/>
    </row>
    <row r="29" spans="2:11" s="213" customFormat="1" ht="12.75" customHeight="1">
      <c r="B29" s="1106"/>
      <c r="C29" s="1120"/>
      <c r="D29" s="1123" t="s">
        <v>328</v>
      </c>
      <c r="E29" s="1125"/>
      <c r="F29" s="359" t="s">
        <v>329</v>
      </c>
      <c r="I29" s="1123" t="s">
        <v>328</v>
      </c>
      <c r="J29" s="1125"/>
      <c r="K29" s="359" t="s">
        <v>329</v>
      </c>
    </row>
    <row r="30" spans="2:11" s="155" customFormat="1">
      <c r="B30" s="1108"/>
      <c r="C30" s="1121"/>
      <c r="D30" s="208" t="s">
        <v>208</v>
      </c>
      <c r="E30" s="208" t="s">
        <v>206</v>
      </c>
      <c r="F30" s="208" t="s">
        <v>331</v>
      </c>
      <c r="I30" s="208" t="s">
        <v>208</v>
      </c>
      <c r="J30" s="208" t="s">
        <v>207</v>
      </c>
      <c r="K30" s="208" t="s">
        <v>330</v>
      </c>
    </row>
    <row r="31" spans="2:11" s="93" customFormat="1" ht="11.25" customHeight="1">
      <c r="B31" s="1102" t="s">
        <v>14</v>
      </c>
      <c r="C31" s="1128"/>
      <c r="D31" s="414" t="s">
        <v>209</v>
      </c>
      <c r="E31" s="414" t="s">
        <v>18</v>
      </c>
      <c r="F31" s="414" t="s">
        <v>18</v>
      </c>
      <c r="I31" s="414" t="s">
        <v>209</v>
      </c>
      <c r="J31" s="414" t="s">
        <v>18</v>
      </c>
      <c r="K31" s="414" t="s">
        <v>18</v>
      </c>
    </row>
    <row r="32" spans="2:11" s="93" customFormat="1" ht="11.25" customHeight="1">
      <c r="B32" s="1102" t="s">
        <v>31</v>
      </c>
      <c r="C32" s="1128"/>
      <c r="D32" s="215" t="s">
        <v>43</v>
      </c>
      <c r="E32" s="414" t="s">
        <v>45</v>
      </c>
      <c r="F32" s="414" t="s">
        <v>45</v>
      </c>
      <c r="I32" s="215" t="s">
        <v>43</v>
      </c>
      <c r="J32" s="414" t="s">
        <v>45</v>
      </c>
      <c r="K32" s="414" t="s">
        <v>45</v>
      </c>
    </row>
    <row r="33" spans="2:11" s="155" customFormat="1" ht="15.75">
      <c r="B33" s="1129" t="s">
        <v>16</v>
      </c>
      <c r="C33" s="206" t="str">
        <f>'Петли, защ, скр ручки_база'!R19</f>
        <v>матовый хром (SC)</v>
      </c>
      <c r="D33" s="211">
        <f>'Петли, защ, скр ручки_база'!S37*скидки_наценки!$D$10*скидки_наценки!$F$10/скидки_наценки!$B$4</f>
        <v>0</v>
      </c>
      <c r="E33" s="211">
        <f>'Петли, защ, скр ручки_база'!T37*скидки_наценки!$D$10*скидки_наценки!$F$10/скидки_наценки!$B$4</f>
        <v>0</v>
      </c>
      <c r="F33" s="211">
        <f>'Петли, защ, скр ручки_база'!U37*скидки_наценки!$D$10*скидки_наценки!$F$10/скидки_наценки!$B$4</f>
        <v>0</v>
      </c>
      <c r="G33" s="211">
        <f>'Петли, защ, скр ручки_база'!V37*скидки_наценки!$D$10*скидки_наценки!$F$10/скидки_наценки!$B$4</f>
        <v>0</v>
      </c>
      <c r="H33" s="211">
        <f>'Петли, защ, скр ручки_база'!W37*скидки_наценки!$D$10*скидки_наценки!$F$10/скидки_наценки!$B$4</f>
        <v>0</v>
      </c>
      <c r="I33" s="211">
        <f>'Петли, защ, скр ручки_база'!V37*скидки_наценки!$D$10*скидки_наценки!$F$10/скидки_наценки!$B$4</f>
        <v>0</v>
      </c>
      <c r="J33" s="211">
        <f>'Петли, защ, скр ручки_база'!W37*скидки_наценки!$D$10*скидки_наценки!$F$10/скидки_наценки!$B$4</f>
        <v>0</v>
      </c>
      <c r="K33" s="211">
        <f>'Петли, защ, скр ручки_база'!X37*скидки_наценки!$D$10*скидки_наценки!$F$10/скидки_наценки!$B$4</f>
        <v>0</v>
      </c>
    </row>
    <row r="34" spans="2:11" s="155" customFormat="1" ht="15.75">
      <c r="B34" s="1130"/>
      <c r="C34" s="95" t="str">
        <f>'Петли, защ, скр ручки_база'!R20</f>
        <v>матовый никель (SN)</v>
      </c>
      <c r="D34" s="212">
        <f>'Петли, защ, скр ручки_база'!S38*скидки_наценки!$D$10*скидки_наценки!$F$10/скидки_наценки!$B$4</f>
        <v>0</v>
      </c>
      <c r="E34" s="212">
        <f>'Петли, защ, скр ручки_база'!T38*скидки_наценки!$D$10*скидки_наценки!$F$10/скидки_наценки!$B$4</f>
        <v>0</v>
      </c>
      <c r="F34" s="212">
        <f>'Петли, защ, скр ручки_база'!U38*скидки_наценки!$D$10*скидки_наценки!$F$10/скидки_наценки!$B$4</f>
        <v>0</v>
      </c>
      <c r="G34" s="212">
        <f>'Петли, защ, скр ручки_база'!V38*скидки_наценки!$D$10*скидки_наценки!$F$10/скидки_наценки!$B$4</f>
        <v>0</v>
      </c>
      <c r="H34" s="212">
        <f>'Петли, защ, скр ручки_база'!W38*скидки_наценки!$D$10*скидки_наценки!$F$10/скидки_наценки!$B$4</f>
        <v>0</v>
      </c>
      <c r="I34" s="212">
        <f>'Петли, защ, скр ручки_база'!V38*скидки_наценки!$D$10*скидки_наценки!$F$10/скидки_наценки!$B$4</f>
        <v>0</v>
      </c>
      <c r="J34" s="212">
        <f>'Петли, защ, скр ручки_база'!W38*скидки_наценки!$D$10*скидки_наценки!$F$10/скидки_наценки!$B$4</f>
        <v>0</v>
      </c>
      <c r="K34" s="212">
        <f>'Петли, защ, скр ручки_база'!X38*скидки_наценки!$D$10*скидки_наценки!$F$10/скидки_наценки!$B$4</f>
        <v>0</v>
      </c>
    </row>
    <row r="35" spans="2:11" s="155" customFormat="1" ht="15.75">
      <c r="B35" s="1130"/>
      <c r="C35" s="206" t="str">
        <f>'Петли, защ, скр ручки_база'!R21</f>
        <v>белый никель (W)</v>
      </c>
      <c r="D35" s="211">
        <f>'Петли, защ, скр ручки_база'!S39*скидки_наценки!$D$10*скидки_наценки!$F$10/скидки_наценки!$B$4</f>
        <v>0</v>
      </c>
      <c r="E35" s="211">
        <f>'Петли, защ, скр ручки_база'!T39*скидки_наценки!$D$10*скидки_наценки!$F$10/скидки_наценки!$B$4</f>
        <v>0</v>
      </c>
      <c r="F35" s="211">
        <f>'Петли, защ, скр ручки_база'!U39*скидки_наценки!$D$10*скидки_наценки!$F$10/скидки_наценки!$B$4</f>
        <v>0</v>
      </c>
      <c r="G35" s="211">
        <f>'Петли, защ, скр ручки_база'!V39*скидки_наценки!$D$10*скидки_наценки!$F$10/скидки_наценки!$B$4</f>
        <v>0</v>
      </c>
      <c r="H35" s="211">
        <f>'Петли, защ, скр ручки_база'!W39*скидки_наценки!$D$10*скидки_наценки!$F$10/скидки_наценки!$B$4</f>
        <v>0</v>
      </c>
      <c r="I35" s="211">
        <f>'Петли, защ, скр ручки_база'!V39*скидки_наценки!$D$10*скидки_наценки!$F$10/скидки_наценки!$B$4</f>
        <v>0</v>
      </c>
      <c r="J35" s="211">
        <f>'Петли, защ, скр ручки_база'!W39*скидки_наценки!$D$10*скидки_наценки!$F$10/скидки_наценки!$B$4</f>
        <v>0</v>
      </c>
      <c r="K35" s="211">
        <f>'Петли, защ, скр ручки_база'!X39*скидки_наценки!$D$10*скидки_наценки!$F$10/скидки_наценки!$B$4</f>
        <v>0</v>
      </c>
    </row>
    <row r="36" spans="2:11" s="155" customFormat="1" ht="29.25" customHeight="1">
      <c r="B36" s="1130"/>
      <c r="C36" s="95" t="str">
        <f>'Петли, защ, скр ручки_база'!R22</f>
        <v>черный (BL)/
черный никель (BN)</v>
      </c>
      <c r="D36" s="212">
        <f>'Петли, защ, скр ручки_база'!S41*скидки_наценки!$D$10*скидки_наценки!$F$10/скидки_наценки!$B$4</f>
        <v>0</v>
      </c>
      <c r="E36" s="212">
        <f>'Петли, защ, скр ручки_база'!T41*скидки_наценки!$D$10*скидки_наценки!$F$10/скидки_наценки!$B$4</f>
        <v>0</v>
      </c>
      <c r="F36" s="212">
        <f>'Петли, защ, скр ручки_база'!U41*скидки_наценки!$D$10*скидки_наценки!$F$10/скидки_наценки!$B$4</f>
        <v>0</v>
      </c>
      <c r="G36" s="212">
        <f>'Петли, защ, скр ручки_база'!V41*скидки_наценки!$D$10*скидки_наценки!$F$10/скидки_наценки!$B$4</f>
        <v>0</v>
      </c>
      <c r="H36" s="212">
        <f>'Петли, защ, скр ручки_база'!W41*скидки_наценки!$D$10*скидки_наценки!$F$10/скидки_наценки!$B$4</f>
        <v>0</v>
      </c>
      <c r="I36" s="212">
        <f>'Петли, защ, скр ручки_база'!V41*скидки_наценки!$D$10*скидки_наценки!$F$10/скидки_наценки!$B$4</f>
        <v>0</v>
      </c>
      <c r="J36" s="212">
        <f>'Петли, защ, скр ручки_база'!W41*скидки_наценки!$D$10*скидки_наценки!$F$10/скидки_наценки!$B$4</f>
        <v>0</v>
      </c>
      <c r="K36" s="212">
        <f>'Петли, защ, скр ручки_база'!X41*скидки_наценки!$D$10*скидки_наценки!$F$10/скидки_наценки!$B$4</f>
        <v>0</v>
      </c>
    </row>
    <row r="37" spans="2:11" s="155" customFormat="1" ht="15.75">
      <c r="B37" s="1130"/>
      <c r="C37" s="206" t="str">
        <f>'Петли, защ, скр ручки_база'!R23</f>
        <v>золото (PG)</v>
      </c>
      <c r="D37" s="211">
        <f>'Петли, защ, скр ручки_база'!S43*скидки_наценки!$D$10*скидки_наценки!$F$10/скидки_наценки!$B$4</f>
        <v>0</v>
      </c>
      <c r="E37" s="211">
        <f>'Петли, защ, скр ручки_база'!T43*скидки_наценки!$D$10*скидки_наценки!$F$10/скидки_наценки!$B$4</f>
        <v>0</v>
      </c>
      <c r="F37" s="211">
        <f>'Петли, защ, скр ручки_база'!U43*скидки_наценки!$D$10*скидки_наценки!$F$10/скидки_наценки!$B$4</f>
        <v>0</v>
      </c>
      <c r="G37" s="211">
        <f>'Петли, защ, скр ручки_база'!V43*скидки_наценки!$D$10*скидки_наценки!$F$10/скидки_наценки!$B$4</f>
        <v>0</v>
      </c>
      <c r="H37" s="211">
        <f>'Петли, защ, скр ручки_база'!W43*скидки_наценки!$D$10*скидки_наценки!$F$10/скидки_наценки!$B$4</f>
        <v>0</v>
      </c>
      <c r="I37" s="211">
        <f>'Петли, защ, скр ручки_база'!V43*скидки_наценки!$D$10*скидки_наценки!$F$10/скидки_наценки!$B$4</f>
        <v>0</v>
      </c>
      <c r="J37" s="211">
        <f>'Петли, защ, скр ручки_база'!W43*скидки_наценки!$D$10*скидки_наценки!$F$10/скидки_наценки!$B$4</f>
        <v>0</v>
      </c>
      <c r="K37" s="211">
        <f>'Петли, защ, скр ручки_база'!X43*скидки_наценки!$D$10*скидки_наценки!$F$10/скидки_наценки!$B$4</f>
        <v>0</v>
      </c>
    </row>
    <row r="38" spans="2:11" s="155" customFormat="1" ht="15.75">
      <c r="B38" s="1130"/>
      <c r="C38" s="95" t="str">
        <f>'Петли, защ, скр ручки_база'!R24</f>
        <v>латунь</v>
      </c>
      <c r="D38" s="212">
        <f>'Петли, защ, скр ручки_база'!S45*скидки_наценки!$D$10*скидки_наценки!$F$10/скидки_наценки!$B$4</f>
        <v>0</v>
      </c>
      <c r="E38" s="212">
        <f>'Петли, защ, скр ручки_база'!T45*скидки_наценки!$D$10*скидки_наценки!$F$10/скидки_наценки!$B$4</f>
        <v>0</v>
      </c>
      <c r="F38" s="212">
        <f>'Петли, защ, скр ручки_база'!U45*скидки_наценки!$D$10*скидки_наценки!$F$10/скидки_наценки!$B$4</f>
        <v>0</v>
      </c>
      <c r="G38" s="212">
        <f>'Петли, защ, скр ручки_база'!V45*скидки_наценки!$D$10*скидки_наценки!$F$10/скидки_наценки!$B$4</f>
        <v>0</v>
      </c>
      <c r="H38" s="212">
        <f>'Петли, защ, скр ручки_база'!W45*скидки_наценки!$D$10*скидки_наценки!$F$10/скидки_наценки!$B$4</f>
        <v>0</v>
      </c>
      <c r="I38" s="212">
        <f>'Петли, защ, скр ручки_база'!V45*скидки_наценки!$D$10*скидки_наценки!$F$10/скидки_наценки!$B$4</f>
        <v>0</v>
      </c>
      <c r="J38" s="212">
        <f>'Петли, защ, скр ручки_база'!W45*скидки_наценки!$D$10*скидки_наценки!$F$10/скидки_наценки!$B$4</f>
        <v>0</v>
      </c>
      <c r="K38" s="212">
        <f>'Петли, защ, скр ручки_база'!X45*скидки_наценки!$D$10*скидки_наценки!$F$10/скидки_наценки!$B$4</f>
        <v>0</v>
      </c>
    </row>
    <row r="39" spans="2:11" s="155" customFormat="1" ht="15.75">
      <c r="B39" s="1130"/>
      <c r="C39" s="206" t="str">
        <f>'Петли, защ, скр ручки_база'!R25</f>
        <v>бронза</v>
      </c>
      <c r="D39" s="211">
        <f>'Петли, защ, скр ручки_база'!S46*скидки_наценки!$D$10*скидки_наценки!$F$10/скидки_наценки!$B$4</f>
        <v>0</v>
      </c>
      <c r="E39" s="211">
        <f>'Петли, защ, скр ручки_база'!T46*скидки_наценки!$D$10*скидки_наценки!$F$10/скидки_наценки!$B$4</f>
        <v>0</v>
      </c>
      <c r="F39" s="211">
        <f>'Петли, защ, скр ручки_база'!U46*скидки_наценки!$D$10*скидки_наценки!$F$10/скидки_наценки!$B$4</f>
        <v>0</v>
      </c>
      <c r="G39" s="211">
        <f>'Петли, защ, скр ручки_база'!V46*скидки_наценки!$D$10*скидки_наценки!$F$10/скидки_наценки!$B$4</f>
        <v>0</v>
      </c>
      <c r="H39" s="211">
        <f>'Петли, защ, скр ручки_база'!W46*скидки_наценки!$D$10*скидки_наценки!$F$10/скидки_наценки!$B$4</f>
        <v>0</v>
      </c>
      <c r="I39" s="211">
        <f>'Петли, защ, скр ручки_база'!V46*скидки_наценки!$D$10*скидки_наценки!$F$10/скидки_наценки!$B$4</f>
        <v>0</v>
      </c>
      <c r="J39" s="211">
        <f>'Петли, защ, скр ручки_база'!W46*скидки_наценки!$D$10*скидки_наценки!$F$10/скидки_наценки!$B$4</f>
        <v>0</v>
      </c>
      <c r="K39" s="211">
        <f>'Петли, защ, скр ручки_база'!X46*скидки_наценки!$D$10*скидки_наценки!$F$10/скидки_наценки!$B$4</f>
        <v>0</v>
      </c>
    </row>
    <row r="40" spans="2:11" s="155" customFormat="1" ht="15.75">
      <c r="B40" s="1130"/>
      <c r="C40" s="95" t="str">
        <f>'Петли, защ, скр ручки_база'!R26</f>
        <v>античная бронза (AB)</v>
      </c>
      <c r="D40" s="212">
        <f>'Петли, защ, скр ручки_база'!S48*скидки_наценки!$D$10*скидки_наценки!$F$10/скидки_наценки!$B$4</f>
        <v>0</v>
      </c>
      <c r="E40" s="212">
        <f>'Петли, защ, скр ручки_база'!T48*скидки_наценки!$D$10*скидки_наценки!$F$10/скидки_наценки!$B$4</f>
        <v>0</v>
      </c>
      <c r="F40" s="212">
        <f>'Петли, защ, скр ручки_база'!U48*скидки_наценки!$D$10*скидки_наценки!$F$10/скидки_наценки!$B$4</f>
        <v>0</v>
      </c>
      <c r="G40" s="212">
        <f>'Петли, защ, скр ручки_база'!V48*скидки_наценки!$D$10*скидки_наценки!$F$10/скидки_наценки!$B$4</f>
        <v>0</v>
      </c>
      <c r="H40" s="212">
        <f>'Петли, защ, скр ручки_база'!W48*скидки_наценки!$D$10*скидки_наценки!$F$10/скидки_наценки!$B$4</f>
        <v>0</v>
      </c>
      <c r="I40" s="212">
        <f>'Петли, защ, скр ручки_база'!V48*скидки_наценки!$D$10*скидки_наценки!$F$10/скидки_наценки!$B$4</f>
        <v>0</v>
      </c>
      <c r="J40" s="212">
        <f>'Петли, защ, скр ручки_база'!W48*скидки_наценки!$D$10*скидки_наценки!$F$10/скидки_наценки!$B$4</f>
        <v>0</v>
      </c>
      <c r="K40" s="212">
        <f>'Петли, защ, скр ручки_база'!X48*скидки_наценки!$D$10*скидки_наценки!$F$10/скидки_наценки!$B$4</f>
        <v>0</v>
      </c>
    </row>
    <row r="41" spans="2:11" s="155" customFormat="1" ht="15.75">
      <c r="B41" s="1130"/>
      <c r="C41" s="206" t="str">
        <f>'Петли, защ, скр ручки_база'!R27</f>
        <v>итальянская бронза (U-IB)</v>
      </c>
      <c r="D41" s="211">
        <f>'Петли, защ, скр ручки_база'!S49*скидки_наценки!$D$10*скидки_наценки!$F$10/скидки_наценки!$B$4</f>
        <v>0</v>
      </c>
      <c r="E41" s="211">
        <f>'Петли, защ, скр ручки_база'!T49*скидки_наценки!$D$10*скидки_наценки!$F$10/скидки_наценки!$B$4</f>
        <v>0</v>
      </c>
      <c r="F41" s="211">
        <f>'Петли, защ, скр ручки_база'!U49*скидки_наценки!$D$10*скидки_наценки!$F$10/скидки_наценки!$B$4</f>
        <v>0</v>
      </c>
      <c r="G41" s="211">
        <f>'Петли, защ, скр ручки_база'!V49*скидки_наценки!$D$10*скидки_наценки!$F$10/скидки_наценки!$B$4</f>
        <v>0</v>
      </c>
      <c r="H41" s="211">
        <f>'Петли, защ, скр ручки_база'!W49*скидки_наценки!$D$10*скидки_наценки!$F$10/скидки_наценки!$B$4</f>
        <v>0</v>
      </c>
      <c r="I41" s="211">
        <f>'Петли, защ, скр ручки_база'!V49*скидки_наценки!$D$10*скидки_наценки!$F$10/скидки_наценки!$B$4</f>
        <v>0</v>
      </c>
      <c r="J41" s="211">
        <f>'Петли, защ, скр ручки_база'!W49*скидки_наценки!$D$10*скидки_наценки!$F$10/скидки_наценки!$B$4</f>
        <v>0</v>
      </c>
      <c r="K41" s="211">
        <f>'Петли, защ, скр ручки_база'!X49*скидки_наценки!$D$10*скидки_наценки!$F$10/скидки_наценки!$B$4</f>
        <v>0</v>
      </c>
    </row>
    <row r="42" spans="2:11" s="155" customFormat="1" ht="18" customHeight="1">
      <c r="B42" s="85"/>
      <c r="D42" s="56"/>
      <c r="E42" s="192"/>
      <c r="F42" s="192"/>
      <c r="G42" s="192"/>
      <c r="H42" s="192"/>
      <c r="I42" s="192"/>
      <c r="J42" s="192"/>
      <c r="K42" s="192"/>
    </row>
    <row r="43" spans="2:11" s="155" customFormat="1" ht="18" customHeight="1">
      <c r="B43" s="85"/>
    </row>
    <row r="44" spans="2:11" s="155" customFormat="1">
      <c r="B44" s="88"/>
    </row>
    <row r="45" spans="2:11" s="155" customFormat="1" ht="15" customHeight="1">
      <c r="B45" s="125"/>
      <c r="C45" s="205"/>
      <c r="D45" s="401" t="s">
        <v>334</v>
      </c>
      <c r="E45" s="1131" t="s">
        <v>126</v>
      </c>
      <c r="F45" s="1132"/>
    </row>
    <row r="46" spans="2:11" s="155" customFormat="1" ht="89.25" customHeight="1">
      <c r="B46" s="1106"/>
      <c r="C46" s="1120"/>
      <c r="D46" s="1133"/>
      <c r="E46" s="209"/>
      <c r="F46" s="209"/>
    </row>
    <row r="47" spans="2:11" s="213" customFormat="1" ht="12.75" customHeight="1">
      <c r="B47" s="1106"/>
      <c r="C47" s="1120"/>
      <c r="D47" s="1134"/>
      <c r="E47" s="214" t="s">
        <v>203</v>
      </c>
      <c r="F47" s="400" t="s">
        <v>332</v>
      </c>
      <c r="I47" s="155"/>
      <c r="J47" s="155"/>
    </row>
    <row r="48" spans="2:11" s="155" customFormat="1">
      <c r="B48" s="1108"/>
      <c r="C48" s="1121"/>
      <c r="D48" s="369" t="s">
        <v>335</v>
      </c>
      <c r="E48" s="207" t="s">
        <v>204</v>
      </c>
      <c r="F48" s="127" t="s">
        <v>205</v>
      </c>
    </row>
    <row r="49" spans="2:11" s="93" customFormat="1" ht="11.25" customHeight="1">
      <c r="B49" s="1102" t="s">
        <v>14</v>
      </c>
      <c r="C49" s="1128"/>
      <c r="D49" s="413" t="s">
        <v>18</v>
      </c>
      <c r="E49" s="409" t="s">
        <v>18</v>
      </c>
      <c r="F49" s="413" t="s">
        <v>18</v>
      </c>
      <c r="I49" s="155"/>
      <c r="J49" s="155"/>
    </row>
    <row r="50" spans="2:11" s="93" customFormat="1" ht="11.25" customHeight="1">
      <c r="B50" s="1102" t="s">
        <v>31</v>
      </c>
      <c r="C50" s="1128"/>
      <c r="D50" s="413" t="s">
        <v>45</v>
      </c>
      <c r="E50" s="409" t="s">
        <v>45</v>
      </c>
      <c r="F50" s="413" t="s">
        <v>45</v>
      </c>
      <c r="I50" s="155"/>
      <c r="J50" s="155"/>
    </row>
    <row r="51" spans="2:11" s="93" customFormat="1" ht="57" customHeight="1">
      <c r="B51" s="1128" t="s">
        <v>346</v>
      </c>
      <c r="C51" s="1135"/>
      <c r="D51" s="414"/>
      <c r="E51" s="409"/>
      <c r="F51" s="414"/>
      <c r="I51" s="155"/>
      <c r="J51" s="155"/>
    </row>
    <row r="52" spans="2:11" s="93" customFormat="1" ht="15.75">
      <c r="B52" s="1136" t="s">
        <v>347</v>
      </c>
      <c r="C52" s="1137"/>
      <c r="D52" s="211">
        <f>CEILING('Петли, защ, скр ручки_база'!Y36*скидки_наценки!$D$10*скидки_наценки!$F$10/скидки_наценки!$B$4, 5)</f>
        <v>0</v>
      </c>
      <c r="E52" s="211">
        <f>CEILING('Петли, защ, скр ручки_база'!Z36*скидки_наценки!$D$10*скидки_наценки!$F$10/скидки_наценки!$B$4, 5)</f>
        <v>950</v>
      </c>
      <c r="F52" s="211">
        <f>CEILING('Петли, защ, скр ручки_база'!AA36*скидки_наценки!$D$10*скидки_наценки!$F$10/скидки_наценки!$B$4, 5)</f>
        <v>1250</v>
      </c>
      <c r="I52" s="155"/>
      <c r="J52" s="155"/>
    </row>
    <row r="53" spans="2:11" s="41" customFormat="1">
      <c r="B53" s="99"/>
      <c r="C53" s="100"/>
      <c r="D53" s="49"/>
      <c r="E53" s="49"/>
      <c r="F53" s="49"/>
      <c r="G53" s="49"/>
      <c r="H53" s="49"/>
      <c r="I53" s="49"/>
      <c r="J53" s="49"/>
    </row>
    <row r="54" spans="2:11" s="155" customFormat="1" ht="15" customHeight="1">
      <c r="B54" s="125"/>
      <c r="C54" s="205"/>
      <c r="D54" s="1119" t="s">
        <v>343</v>
      </c>
      <c r="E54" s="1119"/>
      <c r="F54" s="1119"/>
      <c r="G54" s="1119"/>
      <c r="H54" s="1119"/>
      <c r="I54" s="1119"/>
      <c r="J54" s="1119"/>
      <c r="K54" s="1119"/>
    </row>
    <row r="55" spans="2:11" s="155" customFormat="1" ht="89.25" customHeight="1">
      <c r="B55" s="1106"/>
      <c r="C55" s="1120"/>
      <c r="D55" s="209"/>
      <c r="E55" s="209"/>
      <c r="F55" s="209"/>
      <c r="G55" s="209"/>
      <c r="H55" s="209"/>
      <c r="I55" s="209"/>
      <c r="J55" s="209"/>
      <c r="K55" s="209"/>
    </row>
    <row r="56" spans="2:11" s="213" customFormat="1" ht="12.75" customHeight="1">
      <c r="B56" s="1106"/>
      <c r="C56" s="1120"/>
      <c r="D56" s="1126" t="s">
        <v>344</v>
      </c>
      <c r="E56" s="1127"/>
      <c r="F56" s="1127"/>
      <c r="I56" s="1126" t="s">
        <v>345</v>
      </c>
      <c r="J56" s="1127"/>
      <c r="K56" s="1127"/>
    </row>
    <row r="57" spans="2:11" s="155" customFormat="1">
      <c r="B57" s="1108"/>
      <c r="C57" s="1121"/>
      <c r="D57" s="127" t="s">
        <v>337</v>
      </c>
      <c r="E57" s="127" t="s">
        <v>339</v>
      </c>
      <c r="F57" s="127" t="s">
        <v>340</v>
      </c>
      <c r="I57" s="127" t="s">
        <v>338</v>
      </c>
      <c r="J57" s="127" t="s">
        <v>341</v>
      </c>
      <c r="K57" s="127" t="s">
        <v>342</v>
      </c>
    </row>
    <row r="58" spans="2:11" s="93" customFormat="1" ht="11.25" customHeight="1">
      <c r="B58" s="1102" t="s">
        <v>14</v>
      </c>
      <c r="C58" s="1128"/>
      <c r="D58" s="413" t="s">
        <v>18</v>
      </c>
      <c r="E58" s="413" t="s">
        <v>18</v>
      </c>
      <c r="F58" s="413" t="s">
        <v>18</v>
      </c>
      <c r="G58" s="413" t="s">
        <v>18</v>
      </c>
      <c r="H58" s="413" t="s">
        <v>18</v>
      </c>
      <c r="I58" s="413" t="s">
        <v>18</v>
      </c>
      <c r="J58" s="413" t="s">
        <v>18</v>
      </c>
      <c r="K58" s="413" t="s">
        <v>18</v>
      </c>
    </row>
    <row r="59" spans="2:11" s="93" customFormat="1" ht="11.25" customHeight="1">
      <c r="B59" s="1102" t="s">
        <v>31</v>
      </c>
      <c r="C59" s="1128"/>
      <c r="D59" s="413" t="s">
        <v>45</v>
      </c>
      <c r="E59" s="413" t="s">
        <v>45</v>
      </c>
      <c r="F59" s="413" t="s">
        <v>45</v>
      </c>
      <c r="G59" s="413" t="s">
        <v>45</v>
      </c>
      <c r="H59" s="413" t="s">
        <v>45</v>
      </c>
      <c r="I59" s="413" t="s">
        <v>45</v>
      </c>
      <c r="J59" s="413" t="s">
        <v>45</v>
      </c>
      <c r="K59" s="413" t="s">
        <v>45</v>
      </c>
    </row>
    <row r="60" spans="2:11" s="93" customFormat="1" ht="72.75" customHeight="1">
      <c r="B60" s="1128" t="s">
        <v>346</v>
      </c>
      <c r="C60" s="1135"/>
      <c r="D60" s="410" t="s">
        <v>355</v>
      </c>
      <c r="E60" s="410" t="s">
        <v>349</v>
      </c>
      <c r="F60" s="410" t="s">
        <v>348</v>
      </c>
      <c r="G60" s="413"/>
      <c r="H60" s="413"/>
      <c r="I60" s="410" t="s">
        <v>352</v>
      </c>
      <c r="J60" s="410" t="s">
        <v>350</v>
      </c>
      <c r="K60" s="410" t="s">
        <v>351</v>
      </c>
    </row>
    <row r="61" spans="2:11" s="155" customFormat="1" ht="24.75" customHeight="1">
      <c r="B61" s="1136" t="s">
        <v>347</v>
      </c>
      <c r="C61" s="1137"/>
      <c r="D61" s="211" t="e">
        <f>CEILING('Петли, защ, скр ручки_база'!#REF!*скидки_наценки!$D$10*скидки_наценки!$F$10/скидки_наценки!$B$4, 5)</f>
        <v>#REF!</v>
      </c>
      <c r="E61" s="211" t="e">
        <f>CEILING('Петли, защ, скр ручки_база'!#REF!*скидки_наценки!$D$10*скидки_наценки!$F$10/скидки_наценки!$B$4, 5)</f>
        <v>#REF!</v>
      </c>
      <c r="F61" s="211" t="e">
        <f>CEILING('Петли, защ, скр ручки_база'!#REF!*скидки_наценки!$D$10*скидки_наценки!$F$10/скидки_наценки!$B$4, 5)</f>
        <v>#REF!</v>
      </c>
      <c r="G61" s="211"/>
      <c r="H61" s="211"/>
      <c r="I61" s="211" t="e">
        <f>CEILING('Петли, защ, скр ручки_база'!#REF!*скидки_наценки!$D$10*скидки_наценки!$F$10/скидки_наценки!$B$4, 5)</f>
        <v>#REF!</v>
      </c>
      <c r="J61" s="211" t="e">
        <f>CEILING('Петли, защ, скр ручки_база'!#REF!*скидки_наценки!$D$10*скидки_наценки!$F$10/скидки_наценки!$B$4, 5)</f>
        <v>#REF!</v>
      </c>
      <c r="K61" s="211" t="e">
        <f>CEILING('Петли, защ, скр ручки_база'!#REF!*скидки_наценки!$D$10*скидки_наценки!$F$10/скидки_наценки!$B$4, 5)</f>
        <v>#REF!</v>
      </c>
    </row>
    <row r="63" spans="2:11" s="155" customFormat="1" ht="15" customHeight="1">
      <c r="B63" s="125"/>
      <c r="C63" s="205"/>
      <c r="D63" s="1119" t="s">
        <v>336</v>
      </c>
      <c r="E63" s="1119"/>
      <c r="F63" s="1119"/>
      <c r="G63" s="1119"/>
      <c r="H63" s="1119"/>
      <c r="I63" s="1119"/>
      <c r="J63" s="1119"/>
      <c r="K63" s="1119"/>
    </row>
    <row r="64" spans="2:11" s="155" customFormat="1" ht="89.25" customHeight="1">
      <c r="B64" s="1106"/>
      <c r="C64" s="1120"/>
      <c r="D64" s="209"/>
      <c r="E64" s="209"/>
      <c r="F64" s="209"/>
      <c r="G64" s="209"/>
      <c r="H64" s="209"/>
      <c r="I64" s="368"/>
      <c r="J64" s="209"/>
      <c r="K64" s="209"/>
    </row>
    <row r="65" spans="2:11" s="213" customFormat="1" ht="12.75" customHeight="1">
      <c r="B65" s="1106"/>
      <c r="C65" s="1120"/>
      <c r="D65" s="1126"/>
      <c r="E65" s="1127"/>
      <c r="F65" s="1127"/>
      <c r="I65" s="1126"/>
      <c r="J65" s="1127"/>
      <c r="K65" s="1127"/>
    </row>
    <row r="66" spans="2:11" s="155" customFormat="1">
      <c r="B66" s="1108"/>
      <c r="C66" s="1121"/>
      <c r="D66" s="127" t="s">
        <v>353</v>
      </c>
      <c r="E66" s="127" t="s">
        <v>358</v>
      </c>
      <c r="F66" s="127" t="s">
        <v>359</v>
      </c>
      <c r="I66" s="127" t="s">
        <v>354</v>
      </c>
      <c r="J66" s="127" t="s">
        <v>356</v>
      </c>
      <c r="K66" s="127" t="s">
        <v>357</v>
      </c>
    </row>
    <row r="67" spans="2:11" s="93" customFormat="1" ht="11.25" customHeight="1">
      <c r="B67" s="1102" t="s">
        <v>14</v>
      </c>
      <c r="C67" s="1128"/>
      <c r="D67" s="413" t="s">
        <v>18</v>
      </c>
      <c r="E67" s="413" t="s">
        <v>18</v>
      </c>
      <c r="F67" s="413" t="s">
        <v>18</v>
      </c>
      <c r="G67" s="413" t="s">
        <v>18</v>
      </c>
      <c r="H67" s="413" t="s">
        <v>18</v>
      </c>
      <c r="I67" s="413" t="s">
        <v>18</v>
      </c>
      <c r="J67" s="413" t="s">
        <v>18</v>
      </c>
      <c r="K67" s="413" t="s">
        <v>18</v>
      </c>
    </row>
    <row r="68" spans="2:11" s="93" customFormat="1" ht="11.25" customHeight="1">
      <c r="B68" s="1102" t="s">
        <v>31</v>
      </c>
      <c r="C68" s="1128"/>
      <c r="D68" s="413" t="s">
        <v>45</v>
      </c>
      <c r="E68" s="413" t="s">
        <v>45</v>
      </c>
      <c r="F68" s="413" t="s">
        <v>45</v>
      </c>
      <c r="G68" s="413" t="s">
        <v>45</v>
      </c>
      <c r="H68" s="413" t="s">
        <v>45</v>
      </c>
      <c r="I68" s="413" t="s">
        <v>45</v>
      </c>
      <c r="J68" s="413" t="s">
        <v>45</v>
      </c>
      <c r="K68" s="413" t="s">
        <v>45</v>
      </c>
    </row>
    <row r="69" spans="2:11" s="155" customFormat="1" ht="67.5">
      <c r="B69" s="1128" t="s">
        <v>346</v>
      </c>
      <c r="C69" s="1135"/>
      <c r="D69" s="410" t="s">
        <v>355</v>
      </c>
      <c r="E69" s="410" t="s">
        <v>349</v>
      </c>
      <c r="F69" s="410" t="s">
        <v>348</v>
      </c>
      <c r="G69" s="413"/>
      <c r="H69" s="413"/>
      <c r="I69" s="410" t="s">
        <v>352</v>
      </c>
      <c r="J69" s="410" t="s">
        <v>350</v>
      </c>
      <c r="K69" s="410" t="s">
        <v>351</v>
      </c>
    </row>
    <row r="70" spans="2:11" s="155" customFormat="1" ht="15.75">
      <c r="B70" s="1136" t="s">
        <v>347</v>
      </c>
      <c r="C70" s="1137"/>
      <c r="D70" s="211" t="e">
        <f>CEILING('Петли, защ, скр ручки_база'!#REF!*скидки_наценки!$D$10*скидки_наценки!$F$10/скидки_наценки!$B$4, 5)</f>
        <v>#REF!</v>
      </c>
      <c r="E70" s="211" t="e">
        <f>CEILING('Петли, защ, скр ручки_база'!#REF!*скидки_наценки!$D$10*скидки_наценки!$F$10/скидки_наценки!$B$4, 5)</f>
        <v>#REF!</v>
      </c>
      <c r="F70" s="211" t="e">
        <f>CEILING('Петли, защ, скр ручки_база'!#REF!*скидки_наценки!$D$10*скидки_наценки!$F$10/скидки_наценки!$B$4, 5)</f>
        <v>#REF!</v>
      </c>
      <c r="G70" s="211" t="e">
        <f>CEILING('Петли, защ, скр ручки_база'!#REF!*скидки_наценки!$D$10*скидки_наценки!$F$10/скидки_наценки!$B$4, 5)</f>
        <v>#REF!</v>
      </c>
      <c r="H70" s="211" t="e">
        <f>CEILING('Петли, защ, скр ручки_база'!#REF!*скидки_наценки!$D$10*скидки_наценки!$F$10/скидки_наценки!$B$4, 5)</f>
        <v>#REF!</v>
      </c>
      <c r="I70" s="211" t="e">
        <f>CEILING('Петли, защ, скр ручки_база'!#REF!*скидки_наценки!$D$10*скидки_наценки!$F$10/скидки_наценки!$B$4, 5)</f>
        <v>#REF!</v>
      </c>
      <c r="J70" s="211" t="e">
        <f>CEILING('Петли, защ, скр ручки_база'!#REF!*скидки_наценки!$D$10*скидки_наценки!$F$10/скидки_наценки!$B$4, 5)</f>
        <v>#REF!</v>
      </c>
      <c r="K70" s="211" t="e">
        <f>CEILING('Петли, защ, скр ручки_база'!#REF!*скидки_наценки!$D$10*скидки_наценки!$F$10/скидки_наценки!$B$4, 5)</f>
        <v>#REF!</v>
      </c>
    </row>
    <row r="71" spans="2:11" s="41" customFormat="1">
      <c r="B71" s="99"/>
      <c r="C71" s="100"/>
      <c r="D71" s="49"/>
      <c r="E71" s="49"/>
      <c r="F71" s="49"/>
      <c r="G71" s="49"/>
      <c r="H71" s="49"/>
      <c r="I71" s="49"/>
      <c r="J71" s="49"/>
    </row>
    <row r="72" spans="2:11" s="155" customFormat="1" ht="15" customHeight="1">
      <c r="B72" s="1140" t="s">
        <v>102</v>
      </c>
      <c r="C72" s="1140"/>
      <c r="D72" s="1140"/>
      <c r="E72" s="1140"/>
      <c r="F72" s="1140"/>
      <c r="G72" s="1119"/>
      <c r="H72" s="1119"/>
      <c r="I72" s="1140"/>
      <c r="J72" s="1138" t="s">
        <v>130</v>
      </c>
      <c r="K72" s="1139"/>
    </row>
    <row r="73" spans="2:11" s="155" customFormat="1" ht="128.25" customHeight="1">
      <c r="B73" s="1104" t="s">
        <v>15</v>
      </c>
      <c r="C73" s="1105"/>
      <c r="D73" s="411"/>
      <c r="E73" s="411"/>
      <c r="F73" s="411"/>
      <c r="G73" s="401"/>
      <c r="H73" s="401"/>
      <c r="I73" s="411"/>
      <c r="J73" s="107"/>
      <c r="K73" s="107"/>
    </row>
    <row r="74" spans="2:11" s="155" customFormat="1" ht="27.75" customHeight="1">
      <c r="B74" s="1106"/>
      <c r="C74" s="1107"/>
      <c r="D74" s="126" t="s">
        <v>365</v>
      </c>
      <c r="E74" s="126" t="s">
        <v>366</v>
      </c>
      <c r="F74" s="126" t="s">
        <v>367</v>
      </c>
      <c r="G74" s="208"/>
      <c r="H74" s="208"/>
      <c r="I74" s="126" t="s">
        <v>371</v>
      </c>
      <c r="J74" s="128" t="s">
        <v>44</v>
      </c>
      <c r="K74" s="126" t="s">
        <v>101</v>
      </c>
    </row>
    <row r="75" spans="2:11" s="155" customFormat="1">
      <c r="B75" s="1118" t="s">
        <v>177</v>
      </c>
      <c r="C75" s="1118"/>
      <c r="D75" s="412" t="s">
        <v>175</v>
      </c>
      <c r="E75" s="412" t="s">
        <v>175</v>
      </c>
      <c r="F75" s="412" t="s">
        <v>175</v>
      </c>
      <c r="G75" s="400"/>
      <c r="H75" s="400"/>
      <c r="I75" s="412" t="s">
        <v>176</v>
      </c>
      <c r="J75" s="128" t="s">
        <v>178</v>
      </c>
      <c r="K75" s="126" t="s">
        <v>178</v>
      </c>
    </row>
    <row r="76" spans="2:11" s="155" customFormat="1" ht="15" customHeight="1">
      <c r="B76" s="1141" t="s">
        <v>14</v>
      </c>
      <c r="C76" s="1141"/>
      <c r="D76" s="413" t="s">
        <v>18</v>
      </c>
      <c r="E76" s="413" t="s">
        <v>18</v>
      </c>
      <c r="F76" s="413" t="s">
        <v>18</v>
      </c>
      <c r="G76" s="414"/>
      <c r="H76" s="414"/>
      <c r="I76" s="413" t="s">
        <v>39</v>
      </c>
      <c r="J76" s="413" t="s">
        <v>19</v>
      </c>
      <c r="K76" s="413" t="s">
        <v>19</v>
      </c>
    </row>
    <row r="77" spans="2:11" s="93" customFormat="1" ht="12.75" customHeight="1">
      <c r="B77" s="1141" t="s">
        <v>31</v>
      </c>
      <c r="C77" s="1141"/>
      <c r="D77" s="413" t="s">
        <v>43</v>
      </c>
      <c r="E77" s="413" t="s">
        <v>43</v>
      </c>
      <c r="F77" s="413" t="s">
        <v>43</v>
      </c>
      <c r="G77" s="414"/>
      <c r="H77" s="414"/>
      <c r="I77" s="413" t="s">
        <v>42</v>
      </c>
      <c r="J77" s="413" t="s">
        <v>43</v>
      </c>
      <c r="K77" s="413" t="s">
        <v>43</v>
      </c>
    </row>
    <row r="78" spans="2:11" s="155" customFormat="1" ht="67.5">
      <c r="B78" s="1128" t="s">
        <v>346</v>
      </c>
      <c r="C78" s="1135"/>
      <c r="D78" s="410" t="s">
        <v>370</v>
      </c>
      <c r="E78" s="410" t="s">
        <v>368</v>
      </c>
      <c r="F78" s="410" t="s">
        <v>369</v>
      </c>
      <c r="G78" s="410" t="s">
        <v>369</v>
      </c>
      <c r="H78" s="410" t="s">
        <v>369</v>
      </c>
      <c r="I78" s="410" t="s">
        <v>372</v>
      </c>
      <c r="J78" s="410"/>
      <c r="K78" s="410"/>
    </row>
    <row r="79" spans="2:11" s="155" customFormat="1" ht="26.25" customHeight="1">
      <c r="B79" s="1136" t="s">
        <v>347</v>
      </c>
      <c r="C79" s="1137"/>
      <c r="D79" s="146">
        <f>'Петли, защ, скр ручки_база'!B123*скидки_наценки!$D$10*скидки_наценки!$F$10/скидки_наценки!$B$4</f>
        <v>850</v>
      </c>
      <c r="E79" s="146">
        <f>'Петли, защ, скр ручки_база'!C123*скидки_наценки!$D$10*скидки_наценки!$F$10/скидки_наценки!$B$4</f>
        <v>1210</v>
      </c>
      <c r="F79" s="146">
        <f>'Петли, защ, скр ручки_база'!D123*скидки_наценки!$D$10*скидки_наценки!$F$10/скидки_наценки!$B$4</f>
        <v>1210</v>
      </c>
      <c r="G79" s="211"/>
      <c r="H79" s="211"/>
      <c r="I79" s="146">
        <f>'Петли, защ, скр ручки_база'!E123*скидки_наценки!$D$10*скидки_наценки!$F$10/скидки_наценки!$B$4</f>
        <v>2150</v>
      </c>
      <c r="J79" s="146">
        <f>'Петли, защ, скр ручки_база'!F123*скидки_наценки!$D$10*скидки_наценки!$F$10/скидки_наценки!$B$4</f>
        <v>21950</v>
      </c>
      <c r="K79" s="146">
        <f>'Петли, защ, скр ручки_база'!G123*скидки_наценки!$D$10*скидки_наценки!$F$10/скидки_наценки!$B$4</f>
        <v>36950</v>
      </c>
    </row>
    <row r="80" spans="2:11" s="155" customFormat="1">
      <c r="B80" s="88"/>
    </row>
    <row r="81" spans="2:11" s="155" customFormat="1">
      <c r="B81" s="88"/>
    </row>
    <row r="82" spans="2:11" s="17" customFormat="1" ht="15" customHeight="1">
      <c r="B82" s="1119" t="s">
        <v>227</v>
      </c>
      <c r="C82" s="1119"/>
      <c r="D82" s="1119"/>
      <c r="E82" s="1119"/>
      <c r="F82" s="1119"/>
      <c r="G82" s="1119"/>
      <c r="H82" s="1119"/>
      <c r="I82" s="1119"/>
      <c r="J82" s="16"/>
      <c r="K82" s="16"/>
    </row>
    <row r="83" spans="2:11" s="17" customFormat="1" ht="103.5" customHeight="1">
      <c r="B83" s="1142" t="s">
        <v>15</v>
      </c>
      <c r="C83" s="1140"/>
      <c r="D83" s="1140"/>
      <c r="E83" s="1140"/>
      <c r="F83" s="1140"/>
      <c r="G83" s="1119"/>
      <c r="H83" s="1119"/>
      <c r="I83" s="1140"/>
      <c r="J83" s="16"/>
      <c r="K83" s="376"/>
    </row>
    <row r="84" spans="2:11">
      <c r="B84" s="1143"/>
      <c r="C84" s="1145" t="s">
        <v>131</v>
      </c>
      <c r="D84" s="1145"/>
      <c r="E84" s="1145"/>
      <c r="F84" s="1145"/>
      <c r="G84" s="1146"/>
      <c r="H84" s="1146"/>
      <c r="I84" s="1145"/>
    </row>
    <row r="85" spans="2:11">
      <c r="B85" s="1143"/>
      <c r="C85" s="130">
        <v>600</v>
      </c>
      <c r="D85" s="130">
        <f>C85+100</f>
        <v>700</v>
      </c>
      <c r="E85" s="130">
        <f>D85+100</f>
        <v>800</v>
      </c>
      <c r="F85" s="130">
        <f>E85+100</f>
        <v>900</v>
      </c>
      <c r="G85" s="357"/>
      <c r="H85" s="357"/>
      <c r="I85" s="130">
        <f>F85+100</f>
        <v>1000</v>
      </c>
    </row>
    <row r="86" spans="2:11">
      <c r="B86" s="1143"/>
      <c r="C86" s="1147" t="s">
        <v>18</v>
      </c>
      <c r="D86" s="1147"/>
      <c r="E86" s="1147"/>
      <c r="F86" s="1147"/>
      <c r="G86" s="1148"/>
      <c r="H86" s="1148"/>
      <c r="I86" s="1147"/>
    </row>
    <row r="87" spans="2:11">
      <c r="B87" s="1143"/>
      <c r="C87" s="1147" t="s">
        <v>43</v>
      </c>
      <c r="D87" s="1147"/>
      <c r="E87" s="1147"/>
      <c r="F87" s="1147"/>
      <c r="G87" s="1148"/>
      <c r="H87" s="1148"/>
      <c r="I87" s="1147"/>
    </row>
    <row r="88" spans="2:11">
      <c r="B88" s="1143"/>
      <c r="C88" s="1147" t="s">
        <v>17</v>
      </c>
      <c r="D88" s="1147"/>
      <c r="E88" s="1147"/>
      <c r="F88" s="1147"/>
      <c r="G88" s="1148"/>
      <c r="H88" s="1148"/>
      <c r="I88" s="1147"/>
    </row>
    <row r="89" spans="2:11" ht="15.75">
      <c r="B89" s="1144"/>
      <c r="C89" s="131">
        <f>'Петли, защ, скр ручки_база'!I123*скидки_наценки!$D$10*скидки_наценки!$F$10/скидки_наценки!$B$4</f>
        <v>3460</v>
      </c>
      <c r="D89" s="131">
        <f>'Петли, защ, скр ручки_база'!K123*скидки_наценки!$D$10*скидки_наценки!$F$10/скидки_наценки!$B$4</f>
        <v>3510</v>
      </c>
      <c r="E89" s="131">
        <f>'Петли, защ, скр ручки_база'!L123*скидки_наценки!$D$10*скидки_наценки!$F$10/скидки_наценки!$B$4</f>
        <v>3580</v>
      </c>
      <c r="F89" s="131">
        <f>'Петли, защ, скр ручки_база'!M123*скидки_наценки!$D$10*скидки_наценки!$F$10/скидки_наценки!$B$4</f>
        <v>3700</v>
      </c>
      <c r="G89" s="240"/>
      <c r="H89" s="240"/>
      <c r="I89" s="131">
        <f>'Петли, защ, скр ручки_база'!N123*скидки_наценки!$D$10*скидки_наценки!$F$10/скидки_наценки!$B$4</f>
        <v>3760</v>
      </c>
    </row>
    <row r="90" spans="2:11" s="17" customFormat="1">
      <c r="C90" s="7" t="s">
        <v>5</v>
      </c>
      <c r="D90" s="16"/>
      <c r="E90" s="16"/>
      <c r="F90" s="16"/>
      <c r="G90" s="16"/>
      <c r="H90" s="16"/>
      <c r="I90" s="16"/>
      <c r="J90" s="16"/>
    </row>
    <row r="91" spans="2:11" s="17" customFormat="1" ht="12" customHeight="1">
      <c r="B91" s="5" t="s">
        <v>137</v>
      </c>
      <c r="C91" s="5" t="s">
        <v>140</v>
      </c>
      <c r="D91" s="16"/>
      <c r="E91" s="16"/>
      <c r="F91" s="16"/>
      <c r="G91" s="16"/>
      <c r="H91" s="16"/>
      <c r="I91" s="16"/>
      <c r="J91" s="16"/>
    </row>
    <row r="92" spans="2:11" s="17" customFormat="1" ht="12" customHeight="1">
      <c r="B92" s="5" t="s">
        <v>139</v>
      </c>
      <c r="C92" s="5" t="s">
        <v>229</v>
      </c>
      <c r="D92" s="16"/>
      <c r="E92" s="16"/>
      <c r="F92" s="16"/>
      <c r="G92" s="16"/>
      <c r="H92" s="16"/>
      <c r="I92" s="16"/>
      <c r="J92" s="16"/>
    </row>
    <row r="93" spans="2:11" s="17" customFormat="1" ht="12" customHeight="1">
      <c r="B93" s="5"/>
      <c r="C93" s="5"/>
      <c r="D93" s="16"/>
      <c r="E93" s="16"/>
      <c r="F93" s="16"/>
      <c r="G93" s="16"/>
      <c r="H93" s="16"/>
      <c r="I93" s="16"/>
      <c r="J93" s="16"/>
    </row>
    <row r="94" spans="2:11">
      <c r="B94" s="5"/>
    </row>
    <row r="95" spans="2:11" s="17" customFormat="1" ht="15" customHeight="1">
      <c r="B95" s="1149" t="s">
        <v>107</v>
      </c>
      <c r="C95" s="1150"/>
      <c r="D95" s="1150"/>
      <c r="E95" s="1150"/>
      <c r="F95" s="1150"/>
      <c r="G95" s="1150"/>
      <c r="H95" s="1150"/>
      <c r="I95" s="1150"/>
      <c r="J95" s="1150"/>
      <c r="K95" s="18"/>
    </row>
    <row r="96" spans="2:11" s="17" customFormat="1" ht="105.75" customHeight="1">
      <c r="B96" s="1142" t="s">
        <v>15</v>
      </c>
      <c r="C96" s="223"/>
      <c r="D96" s="223"/>
      <c r="E96" s="1151"/>
      <c r="F96" s="1152"/>
      <c r="G96" s="1152"/>
      <c r="H96" s="1152"/>
      <c r="I96" s="1153"/>
      <c r="J96" s="223"/>
      <c r="K96" s="18"/>
    </row>
    <row r="97" spans="2:11" ht="25.5">
      <c r="B97" s="1143"/>
      <c r="C97" s="129" t="s">
        <v>228</v>
      </c>
      <c r="D97" s="129" t="s">
        <v>78</v>
      </c>
      <c r="E97" s="1154" t="s">
        <v>232</v>
      </c>
      <c r="F97" s="1155"/>
      <c r="G97" s="1155"/>
      <c r="H97" s="1155"/>
      <c r="I97" s="1156"/>
      <c r="J97" s="1157" t="s">
        <v>375</v>
      </c>
    </row>
    <row r="98" spans="2:11" ht="25.5">
      <c r="B98" s="1143"/>
      <c r="C98" s="116" t="s">
        <v>132</v>
      </c>
      <c r="D98" s="116" t="s">
        <v>133</v>
      </c>
      <c r="E98" s="116" t="s">
        <v>233</v>
      </c>
      <c r="F98" s="116" t="s">
        <v>234</v>
      </c>
      <c r="G98" s="397"/>
      <c r="H98" s="397"/>
      <c r="I98" s="116" t="s">
        <v>235</v>
      </c>
      <c r="J98" s="1158"/>
    </row>
    <row r="99" spans="2:11">
      <c r="B99" s="1143"/>
      <c r="C99" s="413" t="s">
        <v>134</v>
      </c>
      <c r="D99" s="413" t="s">
        <v>108</v>
      </c>
      <c r="E99" s="1159" t="s">
        <v>236</v>
      </c>
      <c r="F99" s="1160"/>
      <c r="G99" s="1160"/>
      <c r="H99" s="1160"/>
      <c r="I99" s="1161"/>
      <c r="J99" s="413" t="s">
        <v>18</v>
      </c>
    </row>
    <row r="100" spans="2:11">
      <c r="B100" s="1143"/>
      <c r="C100" s="413" t="s">
        <v>135</v>
      </c>
      <c r="D100" s="413" t="s">
        <v>45</v>
      </c>
      <c r="E100" s="1159" t="s">
        <v>230</v>
      </c>
      <c r="F100" s="1160"/>
      <c r="G100" s="1160"/>
      <c r="H100" s="1160"/>
      <c r="I100" s="1161"/>
      <c r="J100" s="413" t="s">
        <v>43</v>
      </c>
    </row>
    <row r="101" spans="2:11">
      <c r="B101" s="1143"/>
      <c r="C101" s="410" t="s">
        <v>136</v>
      </c>
      <c r="D101" s="410" t="s">
        <v>200</v>
      </c>
      <c r="E101" s="1159" t="s">
        <v>237</v>
      </c>
      <c r="F101" s="1160"/>
      <c r="G101" s="1160"/>
      <c r="H101" s="1160"/>
      <c r="I101" s="1161"/>
      <c r="J101" s="410" t="s">
        <v>374</v>
      </c>
    </row>
    <row r="102" spans="2:11" ht="15.75">
      <c r="B102" s="1144"/>
      <c r="C102" s="131">
        <f>'Петли, защ, скр ручки_база'!O122*скидки_наценки!$D$10*скидки_наценки!$F$10/скидки_наценки!$B$4</f>
        <v>8950</v>
      </c>
      <c r="D102" s="131">
        <f>'Петли, защ, скр ручки_база'!P122*скидки_наценки!$D$10*скидки_наценки!$F$10/скидки_наценки!$B$4</f>
        <v>1450</v>
      </c>
      <c r="E102" s="131">
        <f>'Петли, защ, скр ручки_база'!Q122*скидки_наценки!$D$10*скидки_наценки!$F$10/скидки_наценки!$B$4</f>
        <v>2450</v>
      </c>
      <c r="F102" s="131">
        <f>'Петли, защ, скр ручки_база'!R122*скидки_наценки!$D$10*скидки_наценки!$F$10/скидки_наценки!$B$4</f>
        <v>4450</v>
      </c>
      <c r="G102" s="240"/>
      <c r="H102" s="240"/>
      <c r="I102" s="131">
        <f>'Петли, защ, скр ручки_база'!S122*скидки_наценки!$D$10*скидки_наценки!$F$10/скидки_наценки!$B$4</f>
        <v>8950</v>
      </c>
      <c r="J102" s="131">
        <f>'Петли, защ, скр ручки_база'!T122*скидки_наценки!$D$10*скидки_наценки!$F$10/скидки_наценки!$B$4</f>
        <v>3000</v>
      </c>
    </row>
    <row r="103" spans="2:11" s="17" customFormat="1">
      <c r="C103" s="7" t="s">
        <v>5</v>
      </c>
      <c r="D103" s="16"/>
      <c r="E103" s="16"/>
      <c r="F103" s="16"/>
      <c r="G103" s="16"/>
      <c r="H103" s="16"/>
      <c r="I103" s="16"/>
      <c r="J103" s="18"/>
      <c r="K103" s="18"/>
    </row>
    <row r="104" spans="2:11" s="17" customFormat="1" ht="12" customHeight="1">
      <c r="B104" s="5" t="s">
        <v>137</v>
      </c>
      <c r="C104" s="5" t="s">
        <v>138</v>
      </c>
      <c r="D104" s="16"/>
      <c r="E104" s="16"/>
      <c r="F104" s="16"/>
      <c r="G104" s="16"/>
      <c r="H104" s="16"/>
      <c r="I104" s="16"/>
      <c r="J104" s="16"/>
    </row>
    <row r="105" spans="2:11" s="17" customFormat="1" ht="12" customHeight="1">
      <c r="B105" s="5" t="s">
        <v>139</v>
      </c>
      <c r="C105" s="5" t="s">
        <v>238</v>
      </c>
      <c r="D105" s="16"/>
      <c r="E105" s="16"/>
      <c r="F105" s="16"/>
      <c r="G105" s="16"/>
      <c r="H105" s="16"/>
      <c r="I105" s="16"/>
      <c r="J105" s="16"/>
    </row>
    <row r="106" spans="2:11">
      <c r="C106" s="5"/>
    </row>
  </sheetData>
  <mergeCells count="66">
    <mergeCell ref="B95:J95"/>
    <mergeCell ref="B96:B102"/>
    <mergeCell ref="E96:I96"/>
    <mergeCell ref="E97:I97"/>
    <mergeCell ref="J97:J98"/>
    <mergeCell ref="E99:I99"/>
    <mergeCell ref="E100:I100"/>
    <mergeCell ref="E101:I101"/>
    <mergeCell ref="B82:I82"/>
    <mergeCell ref="B83:B89"/>
    <mergeCell ref="C83:I83"/>
    <mergeCell ref="C84:I84"/>
    <mergeCell ref="C86:I86"/>
    <mergeCell ref="C87:I87"/>
    <mergeCell ref="C88:I88"/>
    <mergeCell ref="B79:C79"/>
    <mergeCell ref="B67:C67"/>
    <mergeCell ref="B68:C68"/>
    <mergeCell ref="B69:C69"/>
    <mergeCell ref="B70:C70"/>
    <mergeCell ref="B72:I72"/>
    <mergeCell ref="B73:C74"/>
    <mergeCell ref="B75:C75"/>
    <mergeCell ref="B76:C76"/>
    <mergeCell ref="B77:C77"/>
    <mergeCell ref="B78:C78"/>
    <mergeCell ref="J72:K72"/>
    <mergeCell ref="B58:C58"/>
    <mergeCell ref="B59:C59"/>
    <mergeCell ref="B60:C60"/>
    <mergeCell ref="B61:C61"/>
    <mergeCell ref="D63:K63"/>
    <mergeCell ref="B64:C66"/>
    <mergeCell ref="D65:F65"/>
    <mergeCell ref="I65:K65"/>
    <mergeCell ref="B55:C57"/>
    <mergeCell ref="D56:F56"/>
    <mergeCell ref="I56:K56"/>
    <mergeCell ref="I29:J29"/>
    <mergeCell ref="B31:C31"/>
    <mergeCell ref="B32:C32"/>
    <mergeCell ref="B33:B41"/>
    <mergeCell ref="E45:F45"/>
    <mergeCell ref="B46:C48"/>
    <mergeCell ref="D46:D47"/>
    <mergeCell ref="B49:C49"/>
    <mergeCell ref="B50:C50"/>
    <mergeCell ref="B51:C51"/>
    <mergeCell ref="B52:C52"/>
    <mergeCell ref="D54:K54"/>
    <mergeCell ref="B12:C12"/>
    <mergeCell ref="B13:C13"/>
    <mergeCell ref="B14:B23"/>
    <mergeCell ref="D26:K26"/>
    <mergeCell ref="B27:C30"/>
    <mergeCell ref="D27:F27"/>
    <mergeCell ref="I27:K27"/>
    <mergeCell ref="D28:F28"/>
    <mergeCell ref="I28:K28"/>
    <mergeCell ref="D29:E29"/>
    <mergeCell ref="B11:C11"/>
    <mergeCell ref="B6:K6"/>
    <mergeCell ref="B7:C10"/>
    <mergeCell ref="D7:E8"/>
    <mergeCell ref="F7:J7"/>
    <mergeCell ref="F8:I8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view="pageBreakPreview" zoomScale="115" zoomScaleNormal="100" zoomScaleSheetLayoutView="115" workbookViewId="0">
      <selection activeCell="D7" sqref="D7"/>
    </sheetView>
  </sheetViews>
  <sheetFormatPr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57"/>
      <c r="B1" s="387" t="s">
        <v>113</v>
      </c>
      <c r="C1" s="57"/>
      <c r="D1" s="57"/>
    </row>
    <row r="2" spans="1:4" ht="40.5" customHeight="1">
      <c r="A2" s="54"/>
      <c r="B2" s="1166" t="s">
        <v>680</v>
      </c>
      <c r="C2" s="1166"/>
      <c r="D2" s="1166"/>
    </row>
    <row r="3" spans="1:4">
      <c r="A3" s="54"/>
      <c r="B3" s="1164" t="s">
        <v>676</v>
      </c>
      <c r="C3" s="1012" t="s">
        <v>249</v>
      </c>
      <c r="D3" s="1013">
        <f>'Петли, защ, скр ручки_база'!W135*скидки_наценки!$D$11*скидки_наценки!$F$11/скидки_наценки!$B$4</f>
        <v>4200</v>
      </c>
    </row>
    <row r="4" spans="1:4" s="155" customFormat="1">
      <c r="A4" s="54"/>
      <c r="B4" s="1165"/>
      <c r="C4" s="1012" t="s">
        <v>451</v>
      </c>
      <c r="D4" s="1013">
        <f>D3</f>
        <v>4200</v>
      </c>
    </row>
    <row r="5" spans="1:4" s="155" customFormat="1">
      <c r="A5" s="54"/>
      <c r="B5" s="1164" t="s">
        <v>677</v>
      </c>
      <c r="C5" s="1012" t="s">
        <v>249</v>
      </c>
      <c r="D5" s="1013">
        <f>'Петли, защ, скр ручки_база'!W136*скидки_наценки!$D$11*скидки_наценки!$F$11/скидки_наценки!$B$4</f>
        <v>700</v>
      </c>
    </row>
    <row r="6" spans="1:4" s="155" customFormat="1">
      <c r="A6" s="54"/>
      <c r="B6" s="1165"/>
      <c r="C6" s="1012" t="s">
        <v>451</v>
      </c>
      <c r="D6" s="1013">
        <f>D5</f>
        <v>700</v>
      </c>
    </row>
    <row r="7" spans="1:4" s="155" customFormat="1" ht="40.5" customHeight="1">
      <c r="A7" s="54"/>
      <c r="B7" s="54"/>
      <c r="C7" s="11"/>
      <c r="D7" s="11"/>
    </row>
    <row r="8" spans="1:4">
      <c r="A8" s="54"/>
      <c r="B8" s="1172" t="s">
        <v>59</v>
      </c>
      <c r="C8" s="1173"/>
      <c r="D8" s="1009" t="s">
        <v>6</v>
      </c>
    </row>
    <row r="9" spans="1:4">
      <c r="A9" s="54"/>
      <c r="B9" s="1174"/>
      <c r="C9" s="1175"/>
      <c r="D9" s="1009" t="s">
        <v>58</v>
      </c>
    </row>
    <row r="10" spans="1:4">
      <c r="A10" s="54"/>
      <c r="B10" s="1174"/>
      <c r="C10" s="1175"/>
      <c r="D10" s="1009" t="s">
        <v>55</v>
      </c>
    </row>
    <row r="11" spans="1:4" ht="55.5" customHeight="1">
      <c r="A11" s="54"/>
      <c r="B11" s="1176"/>
      <c r="C11" s="1177"/>
      <c r="D11" s="1010"/>
    </row>
    <row r="12" spans="1:4">
      <c r="A12" s="54"/>
      <c r="B12" s="1168" t="s">
        <v>84</v>
      </c>
      <c r="C12" s="1169"/>
      <c r="D12" s="105" t="s">
        <v>121</v>
      </c>
    </row>
    <row r="13" spans="1:4">
      <c r="A13" s="54"/>
      <c r="B13" s="1170" t="s">
        <v>85</v>
      </c>
      <c r="C13" s="1171"/>
      <c r="D13" s="70" t="s">
        <v>86</v>
      </c>
    </row>
    <row r="14" spans="1:4">
      <c r="A14" s="195"/>
      <c r="B14" s="1172" t="s">
        <v>54</v>
      </c>
      <c r="C14" s="1173"/>
      <c r="D14" s="1008" t="s">
        <v>199</v>
      </c>
    </row>
    <row r="15" spans="1:4">
      <c r="A15" s="54"/>
      <c r="B15" s="1174"/>
      <c r="C15" s="1175"/>
      <c r="D15" s="434" t="s">
        <v>675</v>
      </c>
    </row>
    <row r="16" spans="1:4">
      <c r="A16" s="54"/>
      <c r="B16" s="1176"/>
      <c r="C16" s="1177"/>
      <c r="D16" s="638">
        <f>D4+D6</f>
        <v>4900</v>
      </c>
    </row>
    <row r="17" spans="1:4" ht="15.75">
      <c r="A17" s="54"/>
      <c r="B17" s="1167" t="s">
        <v>505</v>
      </c>
      <c r="C17" s="1167"/>
      <c r="D17" s="622">
        <f>SUM(D16:D16)</f>
        <v>4900</v>
      </c>
    </row>
    <row r="18" spans="1:4" ht="15.75">
      <c r="A18" s="54"/>
      <c r="B18" s="54"/>
      <c r="C18" s="58" t="s">
        <v>53</v>
      </c>
      <c r="D18" s="72"/>
    </row>
    <row r="19" spans="1:4">
      <c r="A19" s="54"/>
      <c r="B19" s="1162" t="s">
        <v>52</v>
      </c>
      <c r="C19" s="1163"/>
      <c r="D19" s="70">
        <v>1</v>
      </c>
    </row>
    <row r="20" spans="1:4">
      <c r="A20" s="54"/>
      <c r="B20" s="69" t="s">
        <v>51</v>
      </c>
      <c r="C20" s="69"/>
      <c r="D20" s="104" t="s">
        <v>50</v>
      </c>
    </row>
    <row r="21" spans="1:4" ht="18.75" customHeight="1">
      <c r="A21" s="54"/>
      <c r="B21" s="66" t="s">
        <v>9</v>
      </c>
      <c r="C21" s="66"/>
      <c r="D21" s="64" t="s">
        <v>48</v>
      </c>
    </row>
    <row r="22" spans="1:4">
      <c r="A22" s="155"/>
      <c r="B22" s="155"/>
      <c r="C22" s="155"/>
      <c r="D22" s="15"/>
    </row>
  </sheetData>
  <mergeCells count="9">
    <mergeCell ref="B19:C19"/>
    <mergeCell ref="B3:B4"/>
    <mergeCell ref="B5:B6"/>
    <mergeCell ref="B2:D2"/>
    <mergeCell ref="B17:C17"/>
    <mergeCell ref="B12:C12"/>
    <mergeCell ref="B13:C13"/>
    <mergeCell ref="B14:C16"/>
    <mergeCell ref="B8:C11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theme="0" tint="-0.34998626667073579"/>
  </sheetPr>
  <dimension ref="A1:Q53"/>
  <sheetViews>
    <sheetView view="pageBreakPreview" zoomScale="80" zoomScaleNormal="110" zoomScaleSheetLayoutView="8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54" customWidth="1"/>
    <col min="2" max="2" width="5.7109375" style="54" customWidth="1"/>
    <col min="3" max="3" width="28.28515625" style="54" customWidth="1"/>
    <col min="4" max="11" width="23.7109375" style="54" customWidth="1"/>
    <col min="12" max="13" width="12.140625" style="54" customWidth="1"/>
    <col min="14" max="14" width="18.5703125" style="55" customWidth="1"/>
    <col min="15" max="16384" width="27.28515625" style="54"/>
  </cols>
  <sheetData>
    <row r="1" spans="2:15" s="57" customFormat="1">
      <c r="B1" s="387" t="s">
        <v>113</v>
      </c>
      <c r="K1" s="386"/>
      <c r="N1" s="390"/>
    </row>
    <row r="3" spans="2:15" ht="18" customHeight="1">
      <c r="C3" s="11"/>
      <c r="D3" s="11"/>
      <c r="E3" s="11"/>
      <c r="F3" s="11"/>
      <c r="G3" s="11"/>
      <c r="H3" s="57"/>
      <c r="I3" s="57"/>
      <c r="N3" s="54"/>
    </row>
    <row r="4" spans="2:15" ht="18.95" customHeight="1">
      <c r="B4" s="1172" t="s">
        <v>59</v>
      </c>
      <c r="C4" s="1173"/>
      <c r="D4" s="1196" t="s">
        <v>6</v>
      </c>
      <c r="E4" s="1196"/>
      <c r="F4" s="1196"/>
      <c r="G4" s="1196"/>
      <c r="H4" s="1196"/>
      <c r="I4" s="1196"/>
      <c r="J4" s="1196"/>
      <c r="K4" s="1196"/>
      <c r="N4" s="54"/>
    </row>
    <row r="5" spans="2:15" ht="18.95" customHeight="1">
      <c r="B5" s="1174"/>
      <c r="C5" s="1175"/>
      <c r="D5" s="1196" t="s">
        <v>58</v>
      </c>
      <c r="E5" s="1196"/>
      <c r="F5" s="1196"/>
      <c r="G5" s="1196"/>
      <c r="H5" s="1196" t="s">
        <v>57</v>
      </c>
      <c r="I5" s="1196"/>
      <c r="J5" s="1196"/>
      <c r="K5" s="1196"/>
      <c r="N5" s="54"/>
    </row>
    <row r="6" spans="2:15" ht="18.75" customHeight="1">
      <c r="B6" s="1174"/>
      <c r="C6" s="1175"/>
      <c r="D6" s="73" t="s">
        <v>56</v>
      </c>
      <c r="E6" s="1196" t="s">
        <v>55</v>
      </c>
      <c r="F6" s="1196"/>
      <c r="G6" s="1196"/>
      <c r="H6" s="1196" t="s">
        <v>55</v>
      </c>
      <c r="I6" s="1196"/>
      <c r="J6" s="1196"/>
      <c r="K6" s="1196"/>
      <c r="N6" s="54"/>
    </row>
    <row r="7" spans="2:15" ht="88.5" customHeight="1">
      <c r="B7" s="1176"/>
      <c r="C7" s="1177"/>
      <c r="D7" s="1197"/>
      <c r="E7" s="1197"/>
      <c r="F7" s="1197"/>
      <c r="G7" s="1197"/>
      <c r="H7" s="1197"/>
      <c r="I7" s="1197"/>
      <c r="J7" s="1197"/>
      <c r="K7" s="1197"/>
      <c r="N7" s="54"/>
    </row>
    <row r="8" spans="2:15">
      <c r="B8" s="1168" t="s">
        <v>84</v>
      </c>
      <c r="C8" s="1169"/>
      <c r="D8" s="101" t="s">
        <v>87</v>
      </c>
      <c r="E8" s="105" t="s">
        <v>121</v>
      </c>
      <c r="F8" s="1194" t="s">
        <v>89</v>
      </c>
      <c r="G8" s="1195"/>
      <c r="H8" s="1194" t="s">
        <v>109</v>
      </c>
      <c r="I8" s="1195"/>
      <c r="J8" s="1194" t="s">
        <v>89</v>
      </c>
      <c r="K8" s="1195"/>
      <c r="N8" s="54"/>
    </row>
    <row r="9" spans="2:15" ht="30">
      <c r="B9" s="1170" t="s">
        <v>85</v>
      </c>
      <c r="C9" s="1171"/>
      <c r="D9" s="83" t="s">
        <v>86</v>
      </c>
      <c r="E9" s="70" t="s">
        <v>116</v>
      </c>
      <c r="F9" s="70" t="s">
        <v>86</v>
      </c>
      <c r="G9" s="70" t="s">
        <v>88</v>
      </c>
      <c r="H9" s="70" t="s">
        <v>86</v>
      </c>
      <c r="I9" s="70" t="s">
        <v>88</v>
      </c>
      <c r="J9" s="70" t="s">
        <v>86</v>
      </c>
      <c r="K9" s="70" t="s">
        <v>88</v>
      </c>
      <c r="N9" s="54"/>
    </row>
    <row r="10" spans="2:15" s="195" customFormat="1">
      <c r="B10" s="1172" t="s">
        <v>54</v>
      </c>
      <c r="C10" s="1173"/>
      <c r="D10" s="196" t="s">
        <v>199</v>
      </c>
      <c r="E10" s="197" t="s">
        <v>199</v>
      </c>
      <c r="F10" s="197" t="s">
        <v>199</v>
      </c>
      <c r="G10" s="197" t="s">
        <v>199</v>
      </c>
      <c r="H10" s="197" t="s">
        <v>199</v>
      </c>
      <c r="I10" s="1186" t="s">
        <v>1</v>
      </c>
      <c r="J10" s="1184" t="s">
        <v>199</v>
      </c>
      <c r="K10" s="1185"/>
    </row>
    <row r="11" spans="2:15" ht="102" customHeight="1">
      <c r="B11" s="1174"/>
      <c r="C11" s="1175"/>
      <c r="D11" s="433" t="s">
        <v>506</v>
      </c>
      <c r="E11" s="434" t="s">
        <v>507</v>
      </c>
      <c r="F11" s="193" t="s">
        <v>508</v>
      </c>
      <c r="G11" s="194" t="s">
        <v>509</v>
      </c>
      <c r="H11" s="193" t="s">
        <v>510</v>
      </c>
      <c r="I11" s="1187"/>
      <c r="J11" s="1182" t="s">
        <v>510</v>
      </c>
      <c r="K11" s="1183"/>
      <c r="N11" s="54"/>
    </row>
    <row r="12" spans="2:15" ht="32.1" customHeight="1">
      <c r="B12" s="1176"/>
      <c r="C12" s="1177"/>
      <c r="D12" s="638">
        <f>'Карточные петли'!F15*2+Замки!F10</f>
        <v>1740</v>
      </c>
      <c r="E12" s="638">
        <f>'Скрытые петли'!E16*2+Замки!F10</f>
        <v>7850</v>
      </c>
      <c r="F12" s="638">
        <f>'Скрытые петли'!D16*2+Замки!F10</f>
        <v>9810</v>
      </c>
      <c r="G12" s="638">
        <f>E12</f>
        <v>7850</v>
      </c>
      <c r="H12" s="638">
        <f>'Скрытые петли'!G16*2+Замки!F10</f>
        <v>8250</v>
      </c>
      <c r="I12" s="639" t="s">
        <v>1</v>
      </c>
      <c r="J12" s="1180">
        <f>'Скрытые петли'!G16*2+Замки!F10</f>
        <v>8250</v>
      </c>
      <c r="K12" s="1181"/>
      <c r="N12" s="54"/>
    </row>
    <row r="13" spans="2:15" s="59" customFormat="1" ht="32.1" customHeight="1">
      <c r="B13" s="1178" t="s">
        <v>504</v>
      </c>
      <c r="C13" s="1179"/>
      <c r="D13" s="623">
        <f>Ручки_накладки_Китай!$D$10</f>
        <v>1980</v>
      </c>
      <c r="E13" s="623">
        <f>Ручки_накладки_Китай!$D$10</f>
        <v>1980</v>
      </c>
      <c r="F13" s="623">
        <f>Ручки_накладки_Китай!$D$10</f>
        <v>1980</v>
      </c>
      <c r="G13" s="623">
        <f>Ручки_накладки_Китай!$D$10</f>
        <v>1980</v>
      </c>
      <c r="H13" s="623">
        <f>Ручки_накладки_Китай!$D$10</f>
        <v>1980</v>
      </c>
      <c r="I13" s="67" t="s">
        <v>1</v>
      </c>
      <c r="J13" s="1188">
        <f>Ручки_накладки_Китай!$D$10</f>
        <v>1980</v>
      </c>
      <c r="K13" s="1189"/>
      <c r="O13" s="61"/>
    </row>
    <row r="14" spans="2:15" ht="32.1" customHeight="1">
      <c r="B14" s="1162" t="s">
        <v>503</v>
      </c>
      <c r="C14" s="1163"/>
      <c r="D14" s="621">
        <f>Ручки_накладки_Китай!$F$10</f>
        <v>870</v>
      </c>
      <c r="E14" s="621">
        <f>Ручки_накладки_Китай!$F$10</f>
        <v>870</v>
      </c>
      <c r="F14" s="621">
        <f>Ручки_накладки_Китай!$F$10</f>
        <v>870</v>
      </c>
      <c r="G14" s="621">
        <f>Ручки_накладки_Китай!$F$10</f>
        <v>870</v>
      </c>
      <c r="H14" s="621">
        <f>Ручки_накладки_Китай!$F$10</f>
        <v>870</v>
      </c>
      <c r="I14" s="87" t="s">
        <v>1</v>
      </c>
      <c r="J14" s="1190">
        <f>Ручки_накладки_Китай!$F$10</f>
        <v>870</v>
      </c>
      <c r="K14" s="1191"/>
      <c r="N14" s="54"/>
      <c r="O14" s="55"/>
    </row>
    <row r="15" spans="2:15" ht="18" customHeight="1">
      <c r="B15" s="1167" t="s">
        <v>505</v>
      </c>
      <c r="C15" s="1167"/>
      <c r="D15" s="622">
        <f>SUM(D12:D14)</f>
        <v>4590</v>
      </c>
      <c r="E15" s="622">
        <f>SUM(E12:E14)</f>
        <v>10700</v>
      </c>
      <c r="F15" s="622">
        <f>SUM(F12:F14)</f>
        <v>12660</v>
      </c>
      <c r="G15" s="622">
        <f>SUM(G12:G14)</f>
        <v>10700</v>
      </c>
      <c r="H15" s="622">
        <f>SUM(H12:H14)</f>
        <v>11100</v>
      </c>
      <c r="I15" s="622"/>
      <c r="J15" s="1192">
        <f>SUM(J12:J14)</f>
        <v>11100</v>
      </c>
      <c r="K15" s="1193"/>
      <c r="N15" s="54"/>
    </row>
    <row r="16" spans="2:15" ht="32.25" customHeight="1">
      <c r="C16" s="58" t="s">
        <v>53</v>
      </c>
      <c r="D16" s="72"/>
      <c r="E16" s="72"/>
      <c r="F16" s="72"/>
      <c r="G16" s="72"/>
      <c r="H16" s="72"/>
      <c r="I16" s="72"/>
      <c r="J16" s="57"/>
      <c r="N16" s="54"/>
    </row>
    <row r="17" spans="1:17" ht="32.1" customHeight="1">
      <c r="B17" s="1162" t="s">
        <v>52</v>
      </c>
      <c r="C17" s="1163"/>
      <c r="D17" s="71">
        <v>1</v>
      </c>
      <c r="E17" s="70">
        <v>1</v>
      </c>
      <c r="F17" s="70">
        <v>1</v>
      </c>
      <c r="G17" s="70">
        <v>1</v>
      </c>
      <c r="H17" s="70" t="s">
        <v>92</v>
      </c>
      <c r="I17" s="70" t="s">
        <v>1</v>
      </c>
      <c r="J17" s="70" t="s">
        <v>92</v>
      </c>
      <c r="K17" s="70" t="s">
        <v>92</v>
      </c>
      <c r="N17" s="54"/>
    </row>
    <row r="18" spans="1:17" ht="32.1" customHeight="1">
      <c r="B18" s="69" t="s">
        <v>51</v>
      </c>
      <c r="C18" s="69"/>
      <c r="D18" s="68" t="s">
        <v>90</v>
      </c>
      <c r="E18" s="104" t="s">
        <v>50</v>
      </c>
      <c r="F18" s="86" t="s">
        <v>89</v>
      </c>
      <c r="G18" s="86" t="s">
        <v>89</v>
      </c>
      <c r="H18" s="67" t="s">
        <v>91</v>
      </c>
      <c r="I18" s="67" t="s">
        <v>1</v>
      </c>
      <c r="J18" s="67" t="s">
        <v>93</v>
      </c>
      <c r="K18" s="86" t="s">
        <v>89</v>
      </c>
      <c r="N18" s="54"/>
    </row>
    <row r="19" spans="1:17" ht="32.1" customHeight="1">
      <c r="B19" s="66" t="s">
        <v>9</v>
      </c>
      <c r="C19" s="66"/>
      <c r="D19" s="65" t="s">
        <v>49</v>
      </c>
      <c r="E19" s="64" t="s">
        <v>48</v>
      </c>
      <c r="F19" s="87" t="s">
        <v>1</v>
      </c>
      <c r="G19" s="87" t="s">
        <v>1</v>
      </c>
      <c r="H19" s="84" t="s">
        <v>49</v>
      </c>
      <c r="I19" s="87" t="s">
        <v>1</v>
      </c>
      <c r="J19" s="87" t="s">
        <v>1</v>
      </c>
      <c r="K19" s="87" t="s">
        <v>1</v>
      </c>
      <c r="N19" s="54"/>
    </row>
    <row r="20" spans="1:17" s="50" customFormat="1" ht="18" customHeight="1">
      <c r="A20" s="106"/>
      <c r="D20" s="15"/>
      <c r="E20" s="15"/>
      <c r="F20" s="15"/>
      <c r="G20" s="15"/>
      <c r="H20" s="15"/>
      <c r="I20" s="15"/>
    </row>
    <row r="21" spans="1:17" s="59" customFormat="1">
      <c r="B21" s="63"/>
      <c r="C21" s="63"/>
      <c r="D21" s="62"/>
      <c r="E21" s="62"/>
      <c r="F21" s="62"/>
      <c r="G21" s="62"/>
      <c r="H21" s="62"/>
      <c r="I21" s="60"/>
      <c r="N21" s="61"/>
    </row>
    <row r="22" spans="1:17" s="59" customFormat="1">
      <c r="B22" s="63"/>
      <c r="C22" s="63"/>
      <c r="D22" s="62"/>
      <c r="E22" s="62"/>
      <c r="F22" s="62"/>
      <c r="G22" s="62"/>
      <c r="H22" s="62"/>
      <c r="I22" s="60"/>
      <c r="N22" s="61"/>
    </row>
    <row r="23" spans="1:17" s="59" customFormat="1">
      <c r="B23" s="63"/>
      <c r="C23" s="63"/>
      <c r="D23" s="62"/>
      <c r="E23" s="62"/>
      <c r="F23" s="62"/>
      <c r="G23" s="62"/>
      <c r="H23" s="62"/>
      <c r="I23" s="60"/>
      <c r="N23" s="61"/>
    </row>
    <row r="24" spans="1:17" s="59" customFormat="1" ht="18" customHeight="1">
      <c r="C24" s="60"/>
      <c r="D24" s="60"/>
      <c r="E24" s="60"/>
      <c r="F24" s="60"/>
      <c r="G24" s="60"/>
      <c r="H24" s="60"/>
      <c r="I24" s="50"/>
      <c r="J24" s="50"/>
      <c r="K24" s="50"/>
      <c r="L24" s="50"/>
      <c r="M24" s="50"/>
      <c r="N24" s="50"/>
      <c r="O24" s="50"/>
      <c r="P24" s="50"/>
      <c r="Q24" s="50"/>
    </row>
    <row r="44" spans="1:8" s="50" customFormat="1" ht="18" customHeight="1">
      <c r="A44" s="106"/>
      <c r="B44" s="51"/>
      <c r="D44" s="56"/>
      <c r="E44" s="3"/>
      <c r="F44" s="3"/>
      <c r="G44" s="3"/>
      <c r="H44" s="3"/>
    </row>
    <row r="45" spans="1:8" s="50" customFormat="1" ht="18" customHeight="1">
      <c r="A45" s="106"/>
      <c r="B45" s="51"/>
      <c r="D45" s="56"/>
      <c r="E45" s="3"/>
      <c r="F45" s="3"/>
      <c r="G45" s="3"/>
      <c r="H45" s="3"/>
    </row>
    <row r="46" spans="1:8" s="50" customFormat="1" ht="18" customHeight="1">
      <c r="A46" s="106"/>
      <c r="B46" s="51"/>
      <c r="D46" s="56"/>
      <c r="E46" s="3"/>
      <c r="F46" s="3"/>
      <c r="G46" s="3"/>
      <c r="H46" s="3"/>
    </row>
    <row r="47" spans="1:8" s="50" customFormat="1" ht="18" customHeight="1">
      <c r="A47" s="106"/>
      <c r="B47" s="51"/>
      <c r="D47" s="56"/>
      <c r="E47" s="3"/>
      <c r="F47" s="3"/>
      <c r="G47" s="3"/>
      <c r="H47" s="3"/>
    </row>
    <row r="48" spans="1:8" s="50" customFormat="1" ht="18" customHeight="1">
      <c r="A48" s="106"/>
      <c r="B48" s="51"/>
      <c r="D48" s="56"/>
      <c r="E48" s="3"/>
      <c r="F48" s="3"/>
      <c r="G48" s="3"/>
      <c r="H48" s="3"/>
    </row>
    <row r="49" spans="1:17" s="50" customFormat="1" ht="18" customHeight="1">
      <c r="A49" s="106"/>
      <c r="B49" s="51"/>
      <c r="D49" s="56"/>
      <c r="E49" s="3"/>
      <c r="F49" s="3"/>
      <c r="G49" s="3"/>
      <c r="H49" s="3"/>
    </row>
    <row r="50" spans="1:17" s="50" customFormat="1" ht="18" customHeight="1">
      <c r="A50" s="106"/>
      <c r="B50" s="51"/>
      <c r="D50" s="56"/>
      <c r="E50" s="3"/>
      <c r="F50" s="3"/>
      <c r="G50" s="3"/>
      <c r="H50" s="3"/>
    </row>
    <row r="51" spans="1:17" s="50" customFormat="1" ht="18" customHeight="1">
      <c r="A51" s="106"/>
      <c r="B51" s="51"/>
      <c r="D51" s="56"/>
      <c r="E51" s="3"/>
      <c r="F51" s="3"/>
      <c r="G51" s="3"/>
      <c r="H51" s="3"/>
    </row>
    <row r="52" spans="1:17" s="44" customFormat="1" ht="18" customHeight="1">
      <c r="B52" s="43"/>
      <c r="C52" s="47"/>
      <c r="D52" s="157"/>
      <c r="E52" s="157"/>
      <c r="F52" s="47"/>
      <c r="G52" s="47"/>
      <c r="H52" s="47"/>
      <c r="I52" s="17"/>
      <c r="J52" s="17"/>
      <c r="K52" s="17"/>
      <c r="L52" s="17"/>
      <c r="M52" s="17"/>
      <c r="N52" s="17"/>
    </row>
    <row r="53" spans="1:17" ht="12" customHeight="1">
      <c r="C53" s="158"/>
      <c r="D53" s="159"/>
      <c r="E53" s="160"/>
      <c r="F53" s="160"/>
      <c r="G53" s="160"/>
      <c r="H53" s="159"/>
      <c r="I53" s="3"/>
      <c r="J53" s="50"/>
      <c r="K53" s="50"/>
      <c r="L53" s="50"/>
      <c r="M53" s="50"/>
      <c r="N53" s="50"/>
      <c r="O53" s="50"/>
      <c r="P53" s="50"/>
      <c r="Q53" s="50"/>
    </row>
  </sheetData>
  <mergeCells count="25">
    <mergeCell ref="D4:K4"/>
    <mergeCell ref="B8:C8"/>
    <mergeCell ref="B9:C9"/>
    <mergeCell ref="H5:K5"/>
    <mergeCell ref="E6:G6"/>
    <mergeCell ref="H7:K7"/>
    <mergeCell ref="H6:K6"/>
    <mergeCell ref="D5:G5"/>
    <mergeCell ref="D7:G7"/>
    <mergeCell ref="B17:C17"/>
    <mergeCell ref="B4:C7"/>
    <mergeCell ref="B13:C13"/>
    <mergeCell ref="B15:C15"/>
    <mergeCell ref="J12:K12"/>
    <mergeCell ref="J11:K11"/>
    <mergeCell ref="B10:C12"/>
    <mergeCell ref="J10:K10"/>
    <mergeCell ref="I10:I11"/>
    <mergeCell ref="J13:K13"/>
    <mergeCell ref="J14:K14"/>
    <mergeCell ref="J15:K15"/>
    <mergeCell ref="F8:G8"/>
    <mergeCell ref="H8:I8"/>
    <mergeCell ref="J8:K8"/>
    <mergeCell ref="B14:C14"/>
  </mergeCells>
  <conditionalFormatting sqref="F52:L52 H53:P53">
    <cfRule type="cellIs" dxfId="3" priority="1" operator="equal">
      <formula>"нет"</formula>
    </cfRule>
  </conditionalFormatting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60" firstPageNumber="58" orientation="landscape" useFirstPageNumber="1" r:id="rId1"/>
  <headerFooter>
    <oddFooter>&amp;L&amp;P&amp;R&amp;G</oddFooter>
  </headerFooter>
  <rowBreaks count="1" manualBreakCount="1">
    <brk id="20" min="1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U63"/>
  <sheetViews>
    <sheetView view="pageBreakPreview" zoomScale="70" zoomScaleNormal="100" zoomScaleSheetLayoutView="70" workbookViewId="0">
      <pane xSplit="3" ySplit="1" topLeftCell="D38" activePane="bottomRight" state="frozen"/>
      <selection pane="topRight" activeCell="D1" sqref="D1"/>
      <selection pane="bottomLeft" activeCell="A2" sqref="A2"/>
      <selection pane="bottomRight" activeCell="N61" sqref="N61"/>
    </sheetView>
  </sheetViews>
  <sheetFormatPr defaultColWidth="27.28515625" defaultRowHeight="15"/>
  <cols>
    <col min="1" max="1" width="2.7109375" style="18" customWidth="1"/>
    <col min="2" max="2" width="5.140625" style="18" customWidth="1"/>
    <col min="3" max="3" width="28.7109375" style="18" customWidth="1"/>
    <col min="4" max="4" width="20.7109375" style="18" customWidth="1"/>
    <col min="5" max="5" width="23.7109375" style="18" customWidth="1"/>
    <col min="6" max="8" width="26.28515625" style="18" customWidth="1"/>
    <col min="9" max="14" width="16.7109375" style="18" customWidth="1"/>
    <col min="15" max="15" width="27.28515625" style="18"/>
    <col min="16" max="16" width="25.5703125" style="18" customWidth="1"/>
    <col min="17" max="17" width="11.5703125" style="18" customWidth="1"/>
    <col min="18" max="18" width="8.5703125" style="18" bestFit="1" customWidth="1"/>
    <col min="19" max="20" width="10.85546875" style="18" bestFit="1" customWidth="1"/>
    <col min="21" max="16384" width="27.28515625" style="18"/>
  </cols>
  <sheetData>
    <row r="1" spans="2:17" s="53" customFormat="1">
      <c r="B1" s="387" t="s">
        <v>113</v>
      </c>
    </row>
    <row r="2" spans="2:17" s="155" customFormat="1" ht="15" customHeight="1">
      <c r="B2" s="1202" t="s">
        <v>401</v>
      </c>
      <c r="C2" s="1202"/>
      <c r="D2" s="1218" t="s">
        <v>395</v>
      </c>
      <c r="E2" s="1219"/>
      <c r="F2" s="1219"/>
      <c r="G2" s="1219"/>
      <c r="H2" s="1205"/>
      <c r="I2" s="1205" t="s">
        <v>462</v>
      </c>
      <c r="J2" s="1198"/>
      <c r="K2" s="18"/>
      <c r="L2" s="18"/>
      <c r="M2" s="18"/>
      <c r="N2" s="18"/>
    </row>
    <row r="3" spans="2:17" s="155" customFormat="1" ht="30">
      <c r="B3" s="1202"/>
      <c r="C3" s="1202"/>
      <c r="D3" s="441" t="s">
        <v>402</v>
      </c>
      <c r="E3" s="869" t="s">
        <v>403</v>
      </c>
      <c r="F3" s="441" t="s">
        <v>404</v>
      </c>
      <c r="G3" s="441" t="s">
        <v>405</v>
      </c>
      <c r="H3" s="476" t="s">
        <v>406</v>
      </c>
      <c r="I3" s="464" t="s">
        <v>407</v>
      </c>
      <c r="J3" s="441" t="s">
        <v>408</v>
      </c>
      <c r="K3" s="18"/>
      <c r="L3" s="18"/>
      <c r="M3" s="18"/>
      <c r="N3" s="18"/>
    </row>
    <row r="4" spans="2:17" s="93" customFormat="1" ht="11.25" customHeight="1">
      <c r="B4" s="1199" t="s">
        <v>14</v>
      </c>
      <c r="C4" s="1200"/>
      <c r="D4" s="419" t="s">
        <v>18</v>
      </c>
      <c r="E4" s="419" t="s">
        <v>18</v>
      </c>
      <c r="F4" s="419" t="s">
        <v>18</v>
      </c>
      <c r="G4" s="419" t="s">
        <v>18</v>
      </c>
      <c r="H4" s="477" t="s">
        <v>18</v>
      </c>
      <c r="I4" s="465" t="s">
        <v>18</v>
      </c>
      <c r="J4" s="419" t="s">
        <v>18</v>
      </c>
      <c r="K4" s="18"/>
      <c r="L4" s="18"/>
      <c r="M4" s="18"/>
      <c r="N4" s="18"/>
    </row>
    <row r="5" spans="2:17" s="93" customFormat="1" ht="11.25" customHeight="1">
      <c r="B5" s="1199" t="s">
        <v>31</v>
      </c>
      <c r="C5" s="1200"/>
      <c r="D5" s="419" t="s">
        <v>43</v>
      </c>
      <c r="E5" s="419" t="s">
        <v>43</v>
      </c>
      <c r="F5" s="419" t="s">
        <v>43</v>
      </c>
      <c r="G5" s="419" t="s">
        <v>43</v>
      </c>
      <c r="H5" s="477" t="s">
        <v>43</v>
      </c>
      <c r="I5" s="477" t="s">
        <v>43</v>
      </c>
      <c r="J5" s="477" t="s">
        <v>43</v>
      </c>
      <c r="K5" s="18"/>
      <c r="L5" s="18"/>
      <c r="M5" s="18"/>
      <c r="N5" s="18"/>
      <c r="O5" s="155"/>
      <c r="P5" s="155"/>
      <c r="Q5" s="155"/>
    </row>
    <row r="6" spans="2:17" s="155" customFormat="1" ht="59.25" customHeight="1">
      <c r="B6" s="1142" t="s">
        <v>346</v>
      </c>
      <c r="C6" s="442" t="s">
        <v>409</v>
      </c>
      <c r="D6" s="443"/>
      <c r="E6" s="443"/>
      <c r="F6" s="443"/>
      <c r="G6" s="443"/>
      <c r="H6" s="478"/>
      <c r="I6" s="466"/>
      <c r="J6" s="443"/>
      <c r="K6" s="18"/>
      <c r="L6" s="18"/>
      <c r="M6" s="18"/>
      <c r="N6" s="18"/>
    </row>
    <row r="7" spans="2:17" s="447" customFormat="1" ht="24.75" customHeight="1">
      <c r="B7" s="1143"/>
      <c r="C7" s="444" t="s">
        <v>347</v>
      </c>
      <c r="D7" s="445">
        <f>Ручки_накладки_Италия_база!D9*скидки_наценки!$D$11*скидки_наценки!$F$11/скидки_наценки!$B$4</f>
        <v>5430</v>
      </c>
      <c r="E7" s="445">
        <f>Ручки_накладки_Италия_база!E9*скидки_наценки!$D$11*скидки_наценки!$F$11/скидки_наценки!$B$4</f>
        <v>5430</v>
      </c>
      <c r="F7" s="445">
        <f>Ручки_накладки_Италия_база!F9*скидки_наценки!$D$11*скидки_наценки!$F$11/скидки_наценки!$B$4</f>
        <v>6110</v>
      </c>
      <c r="G7" s="445">
        <f>Ручки_накладки_Италия_база!G9*скидки_наценки!$D$11*скидки_наценки!$F$11/скидки_наценки!$B$4</f>
        <v>6070</v>
      </c>
      <c r="H7" s="479">
        <f>Ручки_накладки_Италия_база!H9*скидки_наценки!$D$11*скидки_наценки!$F$11/скидки_наценки!$B$4</f>
        <v>0</v>
      </c>
      <c r="I7" s="467">
        <f>Ручки_накладки_Италия_база!I9*скидки_наценки!$D$11*скидки_наценки!$F$11/скидки_наценки!$B$4</f>
        <v>2075</v>
      </c>
      <c r="J7" s="445">
        <f>Ручки_накладки_Италия_база!J9*скидки_наценки!$D$11*скидки_наценки!$F$11/скидки_наценки!$B$4</f>
        <v>830</v>
      </c>
      <c r="K7" s="446"/>
      <c r="L7" s="446"/>
      <c r="M7" s="446"/>
      <c r="N7" s="446"/>
    </row>
    <row r="8" spans="2:17" s="155" customFormat="1" ht="59.25" customHeight="1">
      <c r="B8" s="1143"/>
      <c r="C8" s="488" t="s">
        <v>410</v>
      </c>
      <c r="D8" s="485"/>
      <c r="E8" s="485"/>
      <c r="F8" s="485"/>
      <c r="G8" s="485"/>
      <c r="H8" s="485"/>
      <c r="I8" s="486"/>
      <c r="J8" s="485"/>
      <c r="K8" s="18"/>
      <c r="L8" s="18"/>
      <c r="M8" s="18"/>
      <c r="N8" s="18"/>
    </row>
    <row r="9" spans="2:17" s="155" customFormat="1" ht="59.25" customHeight="1">
      <c r="B9" s="1143"/>
      <c r="C9" s="489" t="s">
        <v>411</v>
      </c>
      <c r="D9" s="490"/>
      <c r="E9" s="490"/>
      <c r="F9" s="490"/>
      <c r="G9" s="490"/>
      <c r="H9" s="490"/>
      <c r="I9" s="491"/>
      <c r="J9" s="490"/>
      <c r="K9" s="18"/>
      <c r="L9" s="18"/>
      <c r="M9" s="18"/>
      <c r="N9" s="18"/>
      <c r="O9" s="93"/>
      <c r="P9" s="93"/>
      <c r="Q9" s="93"/>
    </row>
    <row r="10" spans="2:17" s="155" customFormat="1" ht="59.25" customHeight="1">
      <c r="B10" s="1143"/>
      <c r="C10" s="489" t="s">
        <v>412</v>
      </c>
      <c r="D10" s="490"/>
      <c r="E10" s="490"/>
      <c r="F10" s="490"/>
      <c r="G10" s="490"/>
      <c r="H10" s="490"/>
      <c r="I10" s="491"/>
      <c r="J10" s="490"/>
      <c r="K10" s="18"/>
      <c r="L10" s="18"/>
      <c r="M10" s="18"/>
      <c r="N10" s="18"/>
    </row>
    <row r="11" spans="2:17" s="155" customFormat="1" ht="59.25" customHeight="1">
      <c r="B11" s="1143"/>
      <c r="C11" s="487" t="s">
        <v>413</v>
      </c>
      <c r="D11" s="483"/>
      <c r="E11" s="483"/>
      <c r="F11" s="483"/>
      <c r="G11" s="483"/>
      <c r="H11" s="483"/>
      <c r="I11" s="484"/>
      <c r="J11" s="483"/>
      <c r="K11" s="18"/>
      <c r="L11" s="18"/>
      <c r="M11" s="18"/>
      <c r="N11" s="18"/>
    </row>
    <row r="12" spans="2:17" s="155" customFormat="1" ht="24.75" customHeight="1">
      <c r="B12" s="1143"/>
      <c r="C12" s="444" t="s">
        <v>347</v>
      </c>
      <c r="D12" s="445">
        <f>Ручки_накладки_Италия_база!D14*скидки_наценки!$D$11*скидки_наценки!$F$11/скидки_наценки!$B$4</f>
        <v>4970</v>
      </c>
      <c r="E12" s="445">
        <f>Ручки_накладки_Италия_база!E14*скидки_наценки!$D$11*скидки_наценки!$F$11/скидки_наценки!$B$4</f>
        <v>4970</v>
      </c>
      <c r="F12" s="445">
        <f>Ручки_накладки_Италия_база!F14*скидки_наценки!$D$11*скидки_наценки!$F$11/скидки_наценки!$B$4</f>
        <v>5490</v>
      </c>
      <c r="G12" s="445">
        <f>Ручки_накладки_Италия_база!G14*скидки_наценки!$D$11*скидки_наценки!$F$11/скидки_наценки!$B$4</f>
        <v>5630</v>
      </c>
      <c r="H12" s="479">
        <f>Ручки_накладки_Италия_база!H14*скидки_наценки!$D$11*скидки_наценки!$F$11/скидки_наценки!$B$4</f>
        <v>5490</v>
      </c>
      <c r="I12" s="467">
        <f>Ручки_накладки_Италия_база!I14*скидки_наценки!$D$11*скидки_наценки!$F$11/скидки_наценки!$B$4</f>
        <v>2050</v>
      </c>
      <c r="J12" s="445">
        <f>Ручки_накладки_Италия_база!J14*скидки_наценки!$D$11*скидки_наценки!$F$11/скидки_наценки!$B$4</f>
        <v>830</v>
      </c>
      <c r="K12" s="18"/>
      <c r="L12" s="18"/>
      <c r="M12" s="18"/>
      <c r="N12" s="18"/>
      <c r="O12" s="480"/>
      <c r="P12" s="93"/>
      <c r="Q12" s="93"/>
    </row>
    <row r="13" spans="2:17" s="155" customFormat="1" ht="59.25" customHeight="1">
      <c r="B13" s="1143"/>
      <c r="C13" s="442" t="s">
        <v>414</v>
      </c>
      <c r="D13" s="443"/>
      <c r="E13" s="443"/>
      <c r="F13" s="443"/>
      <c r="G13" s="443"/>
      <c r="H13" s="478"/>
      <c r="I13" s="466"/>
      <c r="J13" s="443"/>
      <c r="K13" s="18"/>
      <c r="L13" s="18"/>
      <c r="M13" s="18"/>
      <c r="N13" s="18"/>
    </row>
    <row r="14" spans="2:17" s="155" customFormat="1" ht="24.75" customHeight="1">
      <c r="B14" s="1201"/>
      <c r="C14" s="444" t="s">
        <v>347</v>
      </c>
      <c r="D14" s="445">
        <f>Ручки_накладки_Италия_база!D16*скидки_наценки!$D$11*скидки_наценки!$F$11/скидки_наценки!$B$4</f>
        <v>6420</v>
      </c>
      <c r="E14" s="445">
        <f>Ручки_накладки_Италия_база!E16*скидки_наценки!$D$11*скидки_наценки!$F$11/скидки_наценки!$B$4</f>
        <v>0</v>
      </c>
      <c r="F14" s="445">
        <f>Ручки_накладки_Италия_база!F16*скидки_наценки!$D$11*скидки_наценки!$F$11/скидки_наценки!$B$4</f>
        <v>0</v>
      </c>
      <c r="G14" s="445">
        <f>Ручки_накладки_Италия_база!G16*скидки_наценки!$D$11*скидки_наценки!$F$11/скидки_наценки!$B$4</f>
        <v>0</v>
      </c>
      <c r="H14" s="479">
        <f>Ручки_накладки_Италия_база!H16*скидки_наценки!$D$11*скидки_наценки!$F$11/скидки_наценки!$B$4</f>
        <v>0</v>
      </c>
      <c r="I14" s="467">
        <f>Ручки_накладки_Италия_база!I16*скидки_наценки!$D$11*скидки_наценки!$F$11/скидки_наценки!$B$4</f>
        <v>2525</v>
      </c>
      <c r="J14" s="445">
        <f>Ручки_накладки_Италия_база!J16*скидки_наценки!$D$11*скидки_наценки!$F$11/скидки_наценки!$B$4</f>
        <v>1260</v>
      </c>
      <c r="K14" s="18"/>
      <c r="L14" s="18"/>
      <c r="M14" s="18"/>
      <c r="N14" s="18"/>
    </row>
    <row r="15" spans="2:17">
      <c r="D15" s="865"/>
    </row>
    <row r="16" spans="2:17" s="19" customFormat="1">
      <c r="K16" s="18"/>
      <c r="L16" s="18"/>
      <c r="M16" s="18"/>
      <c r="N16" s="18"/>
    </row>
    <row r="17" spans="2:21" s="155" customFormat="1" ht="15" customHeight="1">
      <c r="B17" s="1202" t="s">
        <v>401</v>
      </c>
      <c r="C17" s="1202"/>
      <c r="D17" s="426" t="s">
        <v>395</v>
      </c>
      <c r="E17" s="473" t="s">
        <v>333</v>
      </c>
      <c r="F17" s="471" t="s">
        <v>395</v>
      </c>
      <c r="G17" s="473" t="s">
        <v>333</v>
      </c>
      <c r="H17" s="471" t="s">
        <v>395</v>
      </c>
      <c r="I17" s="1205" t="s">
        <v>462</v>
      </c>
      <c r="J17" s="1198"/>
      <c r="K17" s="18"/>
      <c r="L17" s="18"/>
      <c r="M17" s="18"/>
      <c r="N17" s="18"/>
      <c r="O17" s="18"/>
      <c r="P17" s="18"/>
      <c r="Q17" s="18"/>
    </row>
    <row r="18" spans="2:21" s="155" customFormat="1" ht="30">
      <c r="B18" s="1202"/>
      <c r="C18" s="1202"/>
      <c r="D18" s="449" t="s">
        <v>415</v>
      </c>
      <c r="E18" s="474" t="s">
        <v>416</v>
      </c>
      <c r="F18" s="871" t="s">
        <v>417</v>
      </c>
      <c r="G18" s="474" t="s">
        <v>418</v>
      </c>
      <c r="H18" s="475" t="s">
        <v>419</v>
      </c>
      <c r="I18" s="449" t="s">
        <v>420</v>
      </c>
      <c r="J18" s="449" t="s">
        <v>421</v>
      </c>
      <c r="K18" s="18"/>
      <c r="L18" s="18"/>
      <c r="M18" s="18"/>
      <c r="N18" s="18"/>
      <c r="O18" s="19"/>
      <c r="P18" s="19"/>
      <c r="Q18" s="19"/>
    </row>
    <row r="19" spans="2:21" s="93" customFormat="1" ht="11.25" customHeight="1">
      <c r="B19" s="1207" t="s">
        <v>14</v>
      </c>
      <c r="C19" s="1208"/>
      <c r="D19" s="492" t="s">
        <v>18</v>
      </c>
      <c r="E19" s="493" t="s">
        <v>18</v>
      </c>
      <c r="F19" s="494" t="s">
        <v>18</v>
      </c>
      <c r="G19" s="493" t="s">
        <v>18</v>
      </c>
      <c r="H19" s="494" t="s">
        <v>18</v>
      </c>
      <c r="I19" s="492" t="s">
        <v>18</v>
      </c>
      <c r="J19" s="492" t="s">
        <v>18</v>
      </c>
      <c r="K19" s="18"/>
      <c r="L19" s="18"/>
      <c r="M19" s="18"/>
      <c r="N19" s="18"/>
      <c r="O19" s="18"/>
      <c r="P19" s="18"/>
      <c r="Q19" s="18"/>
      <c r="R19" s="155"/>
      <c r="S19" s="155"/>
      <c r="T19" s="155"/>
      <c r="U19" s="155"/>
    </row>
    <row r="20" spans="2:21" s="93" customFormat="1" ht="11.25" customHeight="1">
      <c r="B20" s="1209" t="s">
        <v>31</v>
      </c>
      <c r="C20" s="1210"/>
      <c r="D20" s="477" t="s">
        <v>43</v>
      </c>
      <c r="E20" s="468" t="s">
        <v>43</v>
      </c>
      <c r="F20" s="465" t="s">
        <v>43</v>
      </c>
      <c r="G20" s="468" t="s">
        <v>43</v>
      </c>
      <c r="H20" s="465" t="s">
        <v>43</v>
      </c>
      <c r="I20" s="477" t="s">
        <v>43</v>
      </c>
      <c r="J20" s="477" t="s">
        <v>43</v>
      </c>
      <c r="K20" s="18"/>
      <c r="L20" s="18"/>
      <c r="M20" s="18"/>
      <c r="N20" s="18"/>
      <c r="O20" s="19"/>
      <c r="P20" s="19"/>
      <c r="Q20" s="19"/>
      <c r="R20" s="155"/>
      <c r="S20" s="155"/>
      <c r="T20" s="155"/>
      <c r="U20" s="155"/>
    </row>
    <row r="21" spans="2:21" s="155" customFormat="1" ht="59.25" customHeight="1">
      <c r="B21" s="1211" t="s">
        <v>346</v>
      </c>
      <c r="C21" s="488" t="s">
        <v>410</v>
      </c>
      <c r="D21" s="485"/>
      <c r="E21" s="499"/>
      <c r="F21" s="500"/>
      <c r="G21" s="499"/>
      <c r="H21" s="500"/>
      <c r="I21" s="1212"/>
      <c r="J21" s="1215"/>
      <c r="K21" s="18"/>
      <c r="L21" s="18"/>
      <c r="M21" s="18"/>
      <c r="N21" s="18"/>
      <c r="O21" s="18"/>
      <c r="P21" s="221"/>
      <c r="Q21" s="18"/>
    </row>
    <row r="22" spans="2:21" s="155" customFormat="1" ht="59.25" customHeight="1">
      <c r="B22" s="1211"/>
      <c r="C22" s="489" t="s">
        <v>411</v>
      </c>
      <c r="D22" s="490"/>
      <c r="E22" s="503"/>
      <c r="F22" s="504"/>
      <c r="G22" s="503"/>
      <c r="H22" s="504"/>
      <c r="I22" s="1213"/>
      <c r="J22" s="1216"/>
      <c r="K22" s="18"/>
      <c r="L22" s="18"/>
      <c r="M22" s="18"/>
      <c r="N22" s="18"/>
      <c r="O22" s="19"/>
      <c r="P22" s="19"/>
      <c r="Q22" s="19"/>
    </row>
    <row r="23" spans="2:21" s="155" customFormat="1" ht="59.25" customHeight="1">
      <c r="B23" s="1211"/>
      <c r="C23" s="487" t="s">
        <v>412</v>
      </c>
      <c r="D23" s="483"/>
      <c r="E23" s="501"/>
      <c r="F23" s="502"/>
      <c r="G23" s="501"/>
      <c r="H23" s="502"/>
      <c r="I23" s="1214"/>
      <c r="J23" s="1217"/>
      <c r="K23" s="18"/>
      <c r="L23" s="18"/>
      <c r="M23" s="525"/>
      <c r="N23" s="18"/>
      <c r="O23" s="18"/>
      <c r="P23" s="18"/>
      <c r="Q23" s="18"/>
    </row>
    <row r="24" spans="2:21" s="155" customFormat="1" ht="24.75" customHeight="1">
      <c r="B24" s="1143"/>
      <c r="C24" s="495" t="s">
        <v>347</v>
      </c>
      <c r="D24" s="496">
        <f>Ручки_накладки_Италия_база!D26*скидки_наценки!$D$11*скидки_наценки!$F$11/скидки_наценки!$B$4</f>
        <v>8690</v>
      </c>
      <c r="E24" s="497">
        <f>Ручки_накладки_Италия_база!E26*скидки_наценки!$D$11*скидки_наценки!$F$11/скидки_наценки!$B$4</f>
        <v>3540</v>
      </c>
      <c r="F24" s="498">
        <f>Ручки_накладки_Италия_база!F26*скидки_наценки!$D$11*скидки_наценки!$F$11/скидки_наценки!$B$4</f>
        <v>8820</v>
      </c>
      <c r="G24" s="497">
        <f>Ручки_накладки_Италия_база!G26*скидки_наценки!$D$11*скидки_наценки!$F$11/скидки_наценки!$B$4</f>
        <v>3540</v>
      </c>
      <c r="H24" s="498">
        <f>Ручки_накладки_Италия_база!H26*скидки_наценки!$D$11*скидки_наценки!$F$11/скидки_наценки!$B$4</f>
        <v>4930</v>
      </c>
      <c r="I24" s="496">
        <f>Ручки_накладки_Италия_база!I26*скидки_наценки!$D$11*скидки_наценки!$F$11/скидки_наценки!$B$4</f>
        <v>2570</v>
      </c>
      <c r="J24" s="498">
        <f>Ручки_накладки_Италия_база!J26*скидки_наценки!$D$11*скидки_наценки!$F$11/скидки_наценки!$B$4</f>
        <v>2370</v>
      </c>
      <c r="K24" s="18"/>
      <c r="L24" s="18"/>
      <c r="M24" s="18"/>
      <c r="N24" s="18"/>
      <c r="O24" s="19"/>
      <c r="P24" s="19"/>
      <c r="Q24" s="19"/>
    </row>
    <row r="25" spans="2:21" s="155" customFormat="1" ht="59.25" customHeight="1">
      <c r="B25" s="1143"/>
      <c r="C25" s="442" t="s">
        <v>413</v>
      </c>
      <c r="D25" s="443"/>
      <c r="E25" s="469"/>
      <c r="F25" s="472"/>
      <c r="G25" s="469"/>
      <c r="H25" s="472"/>
      <c r="I25" s="443"/>
      <c r="J25" s="442"/>
      <c r="K25" s="18"/>
      <c r="L25" s="18"/>
      <c r="M25" s="18"/>
      <c r="N25" s="18"/>
      <c r="O25" s="18"/>
      <c r="P25" s="18"/>
      <c r="Q25" s="18"/>
    </row>
    <row r="26" spans="2:21" s="155" customFormat="1" ht="24.75" customHeight="1">
      <c r="B26" s="1143"/>
      <c r="C26" s="444" t="s">
        <v>347</v>
      </c>
      <c r="D26" s="445">
        <f>Ручки_накладки_Италия_база!D28*скидки_наценки!$D$11*скидки_наценки!$F$11/скидки_наценки!$B$4</f>
        <v>9750</v>
      </c>
      <c r="E26" s="470">
        <f>Ручки_накладки_Италия_база!E28*скидки_наценки!$D$11*скидки_наценки!$F$11/скидки_наценки!$B$4</f>
        <v>4100</v>
      </c>
      <c r="F26" s="467">
        <f>Ручки_накладки_Италия_база!F28*скидки_наценки!$D$11*скидки_наценки!$F$11/скидки_наценки!$B$4</f>
        <v>9880</v>
      </c>
      <c r="G26" s="470">
        <f>Ручки_накладки_Италия_база!G28*скидки_наценки!$D$11*скидки_наценки!$F$11/скидки_наценки!$B$4</f>
        <v>4100</v>
      </c>
      <c r="H26" s="467">
        <f>Ручки_накладки_Италия_база!H28*скидки_наценки!$D$11*скидки_наценки!$F$11/скидки_наценки!$B$4</f>
        <v>0</v>
      </c>
      <c r="I26" s="445">
        <f>Ручки_накладки_Италия_база!I28*скидки_наценки!$D$11*скидки_наценки!$F$11/скидки_наценки!$B$4</f>
        <v>0</v>
      </c>
      <c r="J26" s="445">
        <f>Ручки_накладки_Италия_база!J28*скидки_наценки!$D$11*скидки_наценки!$F$11/скидки_наценки!$B$4</f>
        <v>0</v>
      </c>
      <c r="K26" s="18"/>
      <c r="L26" s="18"/>
      <c r="M26" s="18"/>
      <c r="N26" s="18"/>
      <c r="O26" s="19"/>
      <c r="P26" s="19"/>
      <c r="Q26" s="19"/>
    </row>
    <row r="27" spans="2:21" s="155" customFormat="1" ht="59.25" customHeight="1">
      <c r="B27" s="1143"/>
      <c r="C27" s="481" t="s">
        <v>414</v>
      </c>
      <c r="D27" s="478"/>
      <c r="E27" s="478"/>
      <c r="F27" s="478"/>
      <c r="G27" s="478"/>
      <c r="H27" s="478"/>
      <c r="I27" s="478"/>
      <c r="J27" s="481"/>
      <c r="K27" s="18"/>
      <c r="L27" s="18"/>
      <c r="M27" s="18"/>
      <c r="N27" s="18"/>
    </row>
    <row r="28" spans="2:21" s="155" customFormat="1" ht="24.75" customHeight="1">
      <c r="B28" s="1201"/>
      <c r="C28" s="482" t="s">
        <v>347</v>
      </c>
      <c r="D28" s="479">
        <f>Ручки_накладки_Италия_база!D30*скидки_наценки!$D$11*скидки_наценки!$F$11/скидки_наценки!$B$4</f>
        <v>10460</v>
      </c>
      <c r="E28" s="479">
        <f>Ручки_накладки_Италия_база!E30*скидки_наценки!$D$11*скидки_наценки!$F$11/скидки_наценки!$B$4</f>
        <v>4480</v>
      </c>
      <c r="F28" s="479">
        <f>Ручки_накладки_Италия_база!F30*скидки_наценки!$D$11*скидки_наценки!$F$11/скидки_наценки!$B$4</f>
        <v>10930</v>
      </c>
      <c r="G28" s="479">
        <f>Ручки_накладки_Италия_база!G30*скидки_наценки!$D$11*скидки_наценки!$F$11/скидки_наценки!$B$4</f>
        <v>4480</v>
      </c>
      <c r="H28" s="479">
        <f>Ручки_накладки_Италия_база!H30*скидки_наценки!$D$11*скидки_наценки!$F$11/скидки_наценки!$B$4</f>
        <v>0</v>
      </c>
      <c r="I28" s="479">
        <f>Ручки_накладки_Италия_база!I30*скидки_наценки!$D$11*скидки_наценки!$F$11/скидки_наценки!$B$4</f>
        <v>0</v>
      </c>
      <c r="J28" s="479">
        <f>Ручки_накладки_Италия_база!J30*скидки_наценки!$D$11*скидки_наценки!$F$11/скидки_наценки!$B$4</f>
        <v>0</v>
      </c>
      <c r="K28" s="18"/>
      <c r="L28" s="18"/>
      <c r="M28" s="18"/>
      <c r="N28" s="18"/>
    </row>
    <row r="29" spans="2:21">
      <c r="D29" s="74"/>
      <c r="E29" s="74"/>
      <c r="F29" s="74"/>
    </row>
    <row r="30" spans="2:21" s="19" customFormat="1">
      <c r="L30" s="18"/>
      <c r="M30" s="18"/>
      <c r="N30" s="18"/>
    </row>
    <row r="31" spans="2:21" s="155" customFormat="1" ht="15" customHeight="1">
      <c r="B31" s="1202" t="s">
        <v>401</v>
      </c>
      <c r="C31" s="1202"/>
      <c r="D31" s="1203" t="s">
        <v>395</v>
      </c>
      <c r="E31" s="1204"/>
      <c r="F31" s="1205" t="s">
        <v>462</v>
      </c>
      <c r="G31" s="1198"/>
      <c r="H31" s="365"/>
      <c r="I31" s="19"/>
      <c r="J31" s="19"/>
      <c r="K31" s="19"/>
      <c r="L31" s="18"/>
      <c r="M31" s="18"/>
      <c r="N31" s="18"/>
    </row>
    <row r="32" spans="2:21" s="155" customFormat="1">
      <c r="B32" s="1202"/>
      <c r="C32" s="1202"/>
      <c r="D32" s="441" t="s">
        <v>422</v>
      </c>
      <c r="E32" s="441" t="s">
        <v>423</v>
      </c>
      <c r="F32" s="441" t="s">
        <v>424</v>
      </c>
      <c r="G32" s="441" t="s">
        <v>425</v>
      </c>
      <c r="H32" s="450"/>
      <c r="I32" s="19"/>
      <c r="J32" s="19"/>
      <c r="K32" s="19"/>
      <c r="L32" s="18"/>
      <c r="M32" s="18"/>
      <c r="N32" s="18"/>
      <c r="O32" s="19"/>
      <c r="P32" s="19"/>
      <c r="Q32" s="19"/>
    </row>
    <row r="33" spans="2:20" s="93" customFormat="1" ht="11.25" customHeight="1">
      <c r="B33" s="1199" t="s">
        <v>14</v>
      </c>
      <c r="C33" s="1200"/>
      <c r="D33" s="419" t="s">
        <v>18</v>
      </c>
      <c r="E33" s="419" t="s">
        <v>18</v>
      </c>
      <c r="F33" s="419" t="s">
        <v>18</v>
      </c>
      <c r="G33" s="419" t="s">
        <v>18</v>
      </c>
      <c r="H33" s="420"/>
      <c r="I33" s="19"/>
      <c r="J33" s="19"/>
      <c r="K33" s="19"/>
      <c r="L33" s="18"/>
      <c r="M33" s="18"/>
      <c r="N33" s="18"/>
      <c r="O33" s="155"/>
      <c r="P33" s="155"/>
      <c r="Q33" s="155"/>
    </row>
    <row r="34" spans="2:20" s="93" customFormat="1" ht="11.25" customHeight="1">
      <c r="B34" s="1199" t="s">
        <v>31</v>
      </c>
      <c r="C34" s="1200"/>
      <c r="D34" s="419" t="s">
        <v>43</v>
      </c>
      <c r="E34" s="419" t="s">
        <v>43</v>
      </c>
      <c r="F34" s="419" t="s">
        <v>43</v>
      </c>
      <c r="G34" s="419" t="s">
        <v>43</v>
      </c>
      <c r="H34" s="420"/>
      <c r="I34" s="19"/>
      <c r="J34" s="19"/>
      <c r="K34" s="19"/>
      <c r="L34" s="18"/>
      <c r="M34" s="18"/>
      <c r="N34" s="18"/>
      <c r="O34" s="19"/>
      <c r="P34" s="19"/>
      <c r="Q34" s="19"/>
    </row>
    <row r="35" spans="2:20" s="155" customFormat="1" ht="59.25" customHeight="1">
      <c r="B35" s="1142" t="s">
        <v>346</v>
      </c>
      <c r="C35" s="442" t="s">
        <v>409</v>
      </c>
      <c r="D35" s="443"/>
      <c r="E35" s="443"/>
      <c r="F35" s="443"/>
      <c r="G35" s="443"/>
      <c r="H35" s="192"/>
      <c r="I35" s="19"/>
      <c r="J35" s="19"/>
      <c r="K35" s="19"/>
      <c r="L35" s="18"/>
      <c r="M35" s="18"/>
      <c r="N35" s="18"/>
    </row>
    <row r="36" spans="2:20" s="155" customFormat="1" ht="24.75" customHeight="1">
      <c r="B36" s="1143"/>
      <c r="C36" s="444" t="s">
        <v>347</v>
      </c>
      <c r="D36" s="445">
        <f>Ручки_накладки_Италия_база!D38*скидки_наценки!$D$11*скидки_наценки!$F$11/скидки_наценки!$B$4</f>
        <v>0</v>
      </c>
      <c r="E36" s="445">
        <f>Ручки_накладки_Италия_база!E38*скидки_наценки!$D$11*скидки_наценки!$F$11/скидки_наценки!$B$4</f>
        <v>6360</v>
      </c>
      <c r="F36" s="445">
        <f>Ручки_накладки_Италия_база!F38*скидки_наценки!$D$11*скидки_наценки!$F$11/скидки_наценки!$B$4</f>
        <v>2340</v>
      </c>
      <c r="G36" s="445">
        <f>Ручки_накладки_Италия_база!G38*скидки_наценки!$D$11*скидки_наценки!$F$11/скидки_наценки!$B$4</f>
        <v>850</v>
      </c>
      <c r="H36" s="192"/>
      <c r="I36" s="19"/>
      <c r="J36" s="19"/>
      <c r="K36" s="19"/>
      <c r="L36" s="18"/>
      <c r="M36" s="18"/>
      <c r="N36" s="18"/>
      <c r="O36" s="19"/>
      <c r="P36" s="19"/>
      <c r="Q36" s="19"/>
    </row>
    <row r="37" spans="2:20" s="155" customFormat="1" ht="59.25" customHeight="1">
      <c r="B37" s="1143"/>
      <c r="C37" s="488" t="s">
        <v>410</v>
      </c>
      <c r="D37" s="485"/>
      <c r="E37" s="485"/>
      <c r="F37" s="485"/>
      <c r="G37" s="485"/>
      <c r="H37" s="192"/>
      <c r="I37" s="19"/>
      <c r="J37" s="19"/>
      <c r="K37" s="19"/>
      <c r="L37" s="18"/>
      <c r="M37" s="18"/>
      <c r="N37" s="18"/>
    </row>
    <row r="38" spans="2:20" s="155" customFormat="1" ht="59.25" customHeight="1">
      <c r="B38" s="1143"/>
      <c r="C38" s="489" t="s">
        <v>411</v>
      </c>
      <c r="D38" s="490"/>
      <c r="E38" s="490"/>
      <c r="F38" s="490"/>
      <c r="G38" s="490"/>
      <c r="H38" s="192"/>
      <c r="I38" s="19"/>
      <c r="J38" s="19"/>
      <c r="K38" s="19"/>
      <c r="L38" s="18"/>
      <c r="M38" s="18"/>
      <c r="N38" s="18"/>
      <c r="O38" s="19"/>
      <c r="P38" s="19"/>
      <c r="Q38" s="19"/>
    </row>
    <row r="39" spans="2:20" s="155" customFormat="1" ht="59.25" customHeight="1">
      <c r="B39" s="1143"/>
      <c r="C39" s="489" t="s">
        <v>412</v>
      </c>
      <c r="D39" s="490"/>
      <c r="E39" s="490"/>
      <c r="F39" s="490"/>
      <c r="G39" s="490"/>
      <c r="H39" s="192"/>
      <c r="I39" s="19"/>
      <c r="J39" s="19"/>
      <c r="K39" s="19"/>
      <c r="L39" s="18"/>
      <c r="M39" s="18"/>
      <c r="N39" s="18"/>
    </row>
    <row r="40" spans="2:20" s="155" customFormat="1" ht="59.25" customHeight="1">
      <c r="B40" s="1143"/>
      <c r="C40" s="487" t="s">
        <v>413</v>
      </c>
      <c r="D40" s="483"/>
      <c r="E40" s="483"/>
      <c r="F40" s="483"/>
      <c r="G40" s="483"/>
      <c r="H40" s="192"/>
      <c r="I40" s="19"/>
      <c r="J40" s="19"/>
      <c r="K40" s="19"/>
      <c r="L40" s="18"/>
      <c r="M40" s="18"/>
      <c r="N40" s="18"/>
      <c r="O40" s="19"/>
      <c r="P40" s="19"/>
      <c r="Q40" s="19"/>
    </row>
    <row r="41" spans="2:20" s="155" customFormat="1" ht="24.75" customHeight="1">
      <c r="B41" s="1143"/>
      <c r="C41" s="444" t="s">
        <v>347</v>
      </c>
      <c r="D41" s="445">
        <f>Ручки_накладки_Италия_база!D43*скидки_наценки!$D$11*скидки_наценки!$F$11/скидки_наценки!$B$4</f>
        <v>5170</v>
      </c>
      <c r="E41" s="445">
        <f>Ручки_накладки_Италия_база!E43*скидки_наценки!$D$11*скидки_наценки!$F$11/скидки_наценки!$B$4</f>
        <v>5850</v>
      </c>
      <c r="F41" s="445">
        <f>Ручки_накладки_Италия_база!F43*скидки_наценки!$D$11*скидки_наценки!$F$11/скидки_наценки!$B$4</f>
        <v>2320</v>
      </c>
      <c r="G41" s="445">
        <f>Ручки_накладки_Италия_база!G43*скидки_наценки!$D$11*скидки_наценки!$F$11/скидки_наценки!$B$4</f>
        <v>830</v>
      </c>
      <c r="H41" s="192"/>
      <c r="I41" s="19"/>
      <c r="J41" s="19"/>
      <c r="K41" s="19"/>
      <c r="L41" s="18"/>
      <c r="M41" s="18"/>
      <c r="N41" s="18"/>
    </row>
    <row r="42" spans="2:20" s="155" customFormat="1" ht="59.25" customHeight="1">
      <c r="B42" s="1143"/>
      <c r="C42" s="442" t="s">
        <v>414</v>
      </c>
      <c r="D42" s="443"/>
      <c r="E42" s="443"/>
      <c r="F42" s="443"/>
      <c r="G42" s="443"/>
      <c r="H42" s="192"/>
      <c r="I42" s="19"/>
      <c r="J42" s="19"/>
      <c r="K42" s="19"/>
      <c r="L42" s="18"/>
      <c r="M42" s="18"/>
      <c r="N42" s="18"/>
    </row>
    <row r="43" spans="2:20" s="155" customFormat="1" ht="24.75" customHeight="1">
      <c r="B43" s="1201"/>
      <c r="C43" s="444" t="s">
        <v>347</v>
      </c>
      <c r="D43" s="445">
        <f>Ручки_накладки_Италия_база!D45*скидки_наценки!$D$11*скидки_наценки!$F$11/скидки_наценки!$B$4</f>
        <v>6420</v>
      </c>
      <c r="E43" s="445">
        <f>Ручки_накладки_Италия_база!E45*скидки_наценки!$D$11*скидки_наценки!$F$11/скидки_наценки!$B$4</f>
        <v>7090</v>
      </c>
      <c r="F43" s="445">
        <f>Ручки_накладки_Италия_база!F45*скидки_наценки!$D$11*скидки_наценки!$F$11/скидки_наценки!$B$4</f>
        <v>2780</v>
      </c>
      <c r="G43" s="445">
        <f>Ручки_накладки_Италия_база!G45*скидки_наценки!$D$11*скидки_наценки!$F$11/скидки_наценки!$B$4</f>
        <v>1260</v>
      </c>
      <c r="H43" s="192"/>
      <c r="I43" s="19"/>
      <c r="J43" s="19"/>
      <c r="K43" s="19"/>
      <c r="L43" s="18"/>
      <c r="M43" s="18"/>
      <c r="N43" s="18"/>
    </row>
    <row r="44" spans="2:20" s="19" customFormat="1">
      <c r="L44" s="18"/>
      <c r="M44" s="18"/>
      <c r="N44" s="18"/>
    </row>
    <row r="45" spans="2:20" s="19" customFormat="1">
      <c r="M45" s="18"/>
      <c r="N45" s="18"/>
    </row>
    <row r="46" spans="2:20" s="155" customFormat="1" ht="15" customHeight="1">
      <c r="B46" s="1202" t="s">
        <v>401</v>
      </c>
      <c r="C46" s="1202"/>
      <c r="D46" s="1203" t="s">
        <v>395</v>
      </c>
      <c r="E46" s="1204"/>
      <c r="F46" s="1204"/>
      <c r="G46" s="1204"/>
      <c r="H46" s="1206"/>
      <c r="I46" s="1198" t="s">
        <v>462</v>
      </c>
      <c r="J46" s="1198"/>
      <c r="K46" s="1198"/>
      <c r="L46" s="1198"/>
      <c r="M46" s="1198"/>
      <c r="N46" s="1198"/>
    </row>
    <row r="47" spans="2:20" s="155" customFormat="1" ht="30">
      <c r="B47" s="1202"/>
      <c r="C47" s="1202"/>
      <c r="D47" s="869" t="s">
        <v>426</v>
      </c>
      <c r="E47" s="441" t="s">
        <v>427</v>
      </c>
      <c r="F47" s="441" t="s">
        <v>428</v>
      </c>
      <c r="G47" s="441" t="s">
        <v>429</v>
      </c>
      <c r="H47" s="441" t="s">
        <v>430</v>
      </c>
      <c r="I47" s="441" t="s">
        <v>431</v>
      </c>
      <c r="J47" s="441" t="s">
        <v>432</v>
      </c>
      <c r="K47" s="441" t="s">
        <v>433</v>
      </c>
      <c r="L47" s="441" t="s">
        <v>434</v>
      </c>
      <c r="M47" s="451" t="s">
        <v>435</v>
      </c>
      <c r="N47" s="451" t="s">
        <v>436</v>
      </c>
    </row>
    <row r="48" spans="2:20" s="93" customFormat="1" ht="11.25" customHeight="1">
      <c r="B48" s="1199" t="s">
        <v>14</v>
      </c>
      <c r="C48" s="1200"/>
      <c r="D48" s="419" t="s">
        <v>18</v>
      </c>
      <c r="E48" s="419" t="s">
        <v>18</v>
      </c>
      <c r="F48" s="419" t="s">
        <v>18</v>
      </c>
      <c r="G48" s="419" t="s">
        <v>18</v>
      </c>
      <c r="H48" s="419" t="s">
        <v>18</v>
      </c>
      <c r="I48" s="419" t="s">
        <v>18</v>
      </c>
      <c r="J48" s="419" t="s">
        <v>18</v>
      </c>
      <c r="K48" s="419" t="s">
        <v>18</v>
      </c>
      <c r="L48" s="419" t="s">
        <v>18</v>
      </c>
      <c r="M48" s="419" t="s">
        <v>18</v>
      </c>
      <c r="N48" s="419" t="s">
        <v>18</v>
      </c>
      <c r="O48" s="155"/>
      <c r="P48" s="155"/>
      <c r="Q48" s="155"/>
      <c r="R48" s="155"/>
      <c r="S48" s="155"/>
      <c r="T48" s="155"/>
    </row>
    <row r="49" spans="2:20" s="93" customFormat="1" ht="11.25" customHeight="1">
      <c r="B49" s="1199" t="s">
        <v>31</v>
      </c>
      <c r="C49" s="1200"/>
      <c r="D49" s="419" t="s">
        <v>43</v>
      </c>
      <c r="E49" s="419" t="s">
        <v>43</v>
      </c>
      <c r="F49" s="419" t="s">
        <v>43</v>
      </c>
      <c r="G49" s="419" t="s">
        <v>43</v>
      </c>
      <c r="H49" s="419" t="s">
        <v>43</v>
      </c>
      <c r="I49" s="419" t="s">
        <v>43</v>
      </c>
      <c r="J49" s="419" t="s">
        <v>43</v>
      </c>
      <c r="K49" s="419" t="s">
        <v>43</v>
      </c>
      <c r="L49" s="419" t="s">
        <v>43</v>
      </c>
      <c r="M49" s="419" t="s">
        <v>43</v>
      </c>
      <c r="N49" s="419" t="s">
        <v>43</v>
      </c>
      <c r="O49" s="155"/>
      <c r="P49" s="155"/>
      <c r="Q49" s="155"/>
      <c r="R49" s="155"/>
      <c r="S49" s="155"/>
      <c r="T49" s="155"/>
    </row>
    <row r="50" spans="2:20" s="155" customFormat="1" ht="59.25" customHeight="1">
      <c r="B50" s="1142" t="s">
        <v>346</v>
      </c>
      <c r="C50" s="509" t="s">
        <v>409</v>
      </c>
      <c r="D50" s="485"/>
      <c r="E50" s="485"/>
      <c r="F50" s="510"/>
      <c r="G50" s="485"/>
      <c r="H50" s="510"/>
      <c r="I50" s="485"/>
      <c r="J50" s="509"/>
      <c r="K50" s="485"/>
      <c r="L50" s="485"/>
      <c r="M50" s="485"/>
      <c r="N50" s="485"/>
    </row>
    <row r="51" spans="2:20" s="155" customFormat="1" ht="59.25" customHeight="1">
      <c r="B51" s="1143"/>
      <c r="C51" s="506" t="s">
        <v>437</v>
      </c>
      <c r="D51" s="483"/>
      <c r="E51" s="483"/>
      <c r="F51" s="507"/>
      <c r="G51" s="508"/>
      <c r="H51" s="483"/>
      <c r="I51" s="483"/>
      <c r="J51" s="487"/>
      <c r="K51" s="483"/>
      <c r="L51" s="483"/>
      <c r="M51" s="483"/>
      <c r="N51" s="483"/>
    </row>
    <row r="52" spans="2:20" s="155" customFormat="1" ht="24.75" customHeight="1">
      <c r="B52" s="1143"/>
      <c r="C52" s="444" t="s">
        <v>347</v>
      </c>
      <c r="D52" s="445">
        <f>Ручки_накладки_Италия_база!D54*скидки_наценки!$D$11*скидки_наценки!$F$11/скидки_наценки!$B$4</f>
        <v>10760</v>
      </c>
      <c r="E52" s="445">
        <f>Ручки_накладки_Италия_база!E54*скидки_наценки!$D$11*скидки_наценки!$F$11/скидки_наценки!$B$4</f>
        <v>14250</v>
      </c>
      <c r="F52" s="445">
        <f>Ручки_накладки_Италия_база!F54*скидки_наценки!$D$11*скидки_наценки!$F$11/скидки_наценки!$B$4</f>
        <v>6250</v>
      </c>
      <c r="G52" s="445">
        <f>Ручки_накладки_Италия_база!G54*скидки_наценки!$D$11*скидки_наценки!$F$11/скидки_наценки!$B$4</f>
        <v>10720</v>
      </c>
      <c r="H52" s="445">
        <f>Ручки_накладки_Италия_база!H54*скидки_наценки!$D$11*скидки_наценки!$F$11/скидки_наценки!$B$4</f>
        <v>14550</v>
      </c>
      <c r="I52" s="445">
        <f>Ручки_накладки_Италия_база!I54*скидки_наценки!$D$11*скидки_наценки!$F$11/скидки_наценки!$B$4</f>
        <v>4500</v>
      </c>
      <c r="J52" s="445">
        <f>Ручки_накладки_Италия_база!J54*скидки_наценки!$D$11*скидки_наценки!$F$11/скидки_наценки!$B$4</f>
        <v>2370</v>
      </c>
      <c r="K52" s="445">
        <f>Ручки_накладки_Италия_база!K54*скидки_наценки!$D$11*скидки_наценки!$F$11/скидки_наценки!$B$4</f>
        <v>5260</v>
      </c>
      <c r="L52" s="445">
        <f>Ручки_накладки_Италия_база!L54*скидки_наценки!$D$11*скидки_наценки!$F$11/скидки_наценки!$B$4</f>
        <v>2650</v>
      </c>
      <c r="M52" s="445">
        <f>Ручки_накладки_Италия_база!M54*скидки_наценки!$D$11*скидки_наценки!$F$11/скидки_наценки!$B$4</f>
        <v>0</v>
      </c>
      <c r="N52" s="445">
        <f>Ручки_накладки_Италия_база!N54*скидки_наценки!$D$11*скидки_наценки!$F$11/скидки_наценки!$B$4</f>
        <v>0</v>
      </c>
    </row>
    <row r="53" spans="2:20" s="155" customFormat="1" ht="59.25" customHeight="1">
      <c r="B53" s="1143"/>
      <c r="C53" s="448" t="s">
        <v>410</v>
      </c>
      <c r="D53" s="443"/>
      <c r="E53" s="443"/>
      <c r="F53" s="452"/>
      <c r="G53" s="443"/>
      <c r="H53" s="452"/>
      <c r="I53" s="443"/>
      <c r="J53" s="448"/>
      <c r="K53" s="443"/>
      <c r="L53" s="443"/>
      <c r="M53" s="443"/>
      <c r="N53" s="443"/>
    </row>
    <row r="54" spans="2:20" s="155" customFormat="1" ht="24.75" customHeight="1">
      <c r="B54" s="1143"/>
      <c r="C54" s="444" t="s">
        <v>347</v>
      </c>
      <c r="D54" s="445">
        <f>Ручки_накладки_Италия_база!D56*скидки_наценки!$D$11*скидки_наценки!$F$11/скидки_наценки!$B$4</f>
        <v>10760</v>
      </c>
      <c r="E54" s="445">
        <f>Ручки_накладки_Италия_база!E56*скидки_наценки!$D$11*скидки_наценки!$F$11/скидки_наценки!$B$4</f>
        <v>14250</v>
      </c>
      <c r="F54" s="445">
        <f>Ручки_накладки_Италия_база!F56*скидки_наценки!$D$11*скидки_наценки!$F$11/скидки_наценки!$B$4</f>
        <v>6250</v>
      </c>
      <c r="G54" s="445">
        <f>Ручки_накладки_Италия_база!G56*скидки_наценки!$D$11*скидки_наценки!$F$11/скидки_наценки!$B$4</f>
        <v>0</v>
      </c>
      <c r="H54" s="445">
        <f>Ручки_накладки_Италия_база!H56*скидки_наценки!$D$11*скидки_наценки!$F$11/скидки_наценки!$B$4</f>
        <v>13950</v>
      </c>
      <c r="I54" s="445">
        <f>Ручки_накладки_Италия_база!I56*скидки_наценки!$D$11*скидки_наценки!$F$11/скидки_наценки!$B$4</f>
        <v>4680</v>
      </c>
      <c r="J54" s="445">
        <f>Ручки_накладки_Италия_база!J56*скидки_наценки!$D$11*скидки_наценки!$F$11/скидки_наценки!$B$4</f>
        <v>2370</v>
      </c>
      <c r="K54" s="445">
        <f>Ручки_накладки_Италия_база!K56*скидки_наценки!$D$11*скидки_наценки!$F$11/скидки_наценки!$B$4</f>
        <v>5490</v>
      </c>
      <c r="L54" s="445">
        <f>Ручки_накладки_Италия_база!L56*скидки_наценки!$D$11*скидки_наценки!$F$11/скидки_наценки!$B$4</f>
        <v>2650</v>
      </c>
      <c r="M54" s="445">
        <f>Ручки_накладки_Италия_база!M56*скидки_наценки!$D$11*скидки_наценки!$F$11/скидки_наценки!$B$4</f>
        <v>0</v>
      </c>
      <c r="N54" s="445">
        <f>Ручки_накладки_Италия_база!N56*скидки_наценки!$D$11*скидки_наценки!$F$11/скидки_наценки!$B$4</f>
        <v>0</v>
      </c>
    </row>
    <row r="55" spans="2:20" s="155" customFormat="1" ht="59.25" customHeight="1">
      <c r="B55" s="1143"/>
      <c r="C55" s="509" t="s">
        <v>438</v>
      </c>
      <c r="D55" s="485"/>
      <c r="E55" s="485"/>
      <c r="F55" s="510"/>
      <c r="G55" s="510"/>
      <c r="H55" s="510"/>
      <c r="I55" s="485"/>
      <c r="J55" s="509"/>
      <c r="K55" s="485"/>
      <c r="L55" s="485"/>
      <c r="M55" s="485"/>
      <c r="N55" s="485"/>
    </row>
    <row r="56" spans="2:20" s="155" customFormat="1" ht="59.25" customHeight="1">
      <c r="B56" s="1143"/>
      <c r="C56" s="487" t="s">
        <v>439</v>
      </c>
      <c r="D56" s="508"/>
      <c r="E56" s="483"/>
      <c r="F56" s="508"/>
      <c r="G56" s="508"/>
      <c r="H56" s="508"/>
      <c r="I56" s="483"/>
      <c r="J56" s="487"/>
      <c r="K56" s="483"/>
      <c r="L56" s="483"/>
      <c r="M56" s="483"/>
      <c r="N56" s="483"/>
    </row>
    <row r="57" spans="2:20" s="155" customFormat="1" ht="24.75" customHeight="1">
      <c r="B57" s="1143"/>
      <c r="C57" s="444" t="s">
        <v>347</v>
      </c>
      <c r="D57" s="445">
        <f>Ручки_накладки_Италия_база!D59*скидки_наценки!$D$11*скидки_наценки!$F$11/скидки_наценки!$B$4</f>
        <v>8520</v>
      </c>
      <c r="E57" s="445">
        <f>Ручки_накладки_Италия_база!E59*скидки_наценки!$D$11*скидки_наценки!$F$11/скидки_наценки!$B$4</f>
        <v>0</v>
      </c>
      <c r="F57" s="445">
        <f>Ручки_накладки_Италия_база!F59*скидки_наценки!$D$11*скидки_наценки!$F$11/скидки_наценки!$B$4</f>
        <v>5300</v>
      </c>
      <c r="G57" s="445">
        <f>Ручки_накладки_Италия_база!G59*скидки_наценки!$D$11*скидки_наценки!$F$11/скидки_наценки!$B$4</f>
        <v>8820</v>
      </c>
      <c r="H57" s="445">
        <f>Ручки_накладки_Италия_база!H59*скидки_наценки!$D$11*скидки_наценки!$F$11/скидки_наценки!$B$4</f>
        <v>11800</v>
      </c>
      <c r="I57" s="445">
        <f>Ручки_накладки_Италия_база!I59*скидки_наценки!$D$11*скидки_наценки!$F$11/скидки_наценки!$B$4</f>
        <v>4420</v>
      </c>
      <c r="J57" s="445">
        <f>Ручки_накладки_Италия_база!J59*скидки_наценки!$D$11*скидки_наценки!$F$11/скидки_наценки!$B$4</f>
        <v>2370</v>
      </c>
      <c r="K57" s="445">
        <f>Ручки_накладки_Италия_база!K59*скидки_наценки!$D$11*скидки_наценки!$F$11/скидки_наценки!$B$4</f>
        <v>0</v>
      </c>
      <c r="L57" s="445">
        <f>Ручки_накладки_Италия_база!L59*скидки_наценки!$D$11*скидки_наценки!$F$11/скидки_наценки!$B$4</f>
        <v>0</v>
      </c>
      <c r="M57" s="445">
        <f>Ручки_накладки_Италия_база!M59*скидки_наценки!$D$11*скидки_наценки!$F$11/скидки_наценки!$B$4</f>
        <v>0</v>
      </c>
      <c r="N57" s="445">
        <f>Ручки_накладки_Италия_база!N59*скидки_наценки!$D$11*скидки_наценки!$F$11/скидки_наценки!$B$4</f>
        <v>0</v>
      </c>
    </row>
    <row r="58" spans="2:20" s="155" customFormat="1" ht="59.25" customHeight="1">
      <c r="B58" s="1143"/>
      <c r="C58" s="442" t="s">
        <v>440</v>
      </c>
      <c r="D58" s="443"/>
      <c r="E58" s="443"/>
      <c r="F58" s="443"/>
      <c r="G58" s="443"/>
      <c r="H58" s="443"/>
      <c r="I58" s="443"/>
      <c r="J58" s="442"/>
      <c r="K58" s="443"/>
      <c r="L58" s="443"/>
      <c r="M58" s="443"/>
      <c r="N58" s="443"/>
    </row>
    <row r="59" spans="2:20" s="155" customFormat="1" ht="24.75" customHeight="1">
      <c r="B59" s="1143"/>
      <c r="C59" s="444" t="s">
        <v>347</v>
      </c>
      <c r="D59" s="445">
        <f>Ручки_накладки_Италия_база!D61*скидки_наценки!$D$11*скидки_наценки!$F$11/скидки_наценки!$B$4</f>
        <v>0</v>
      </c>
      <c r="E59" s="445">
        <f>Ручки_накладки_Италия_база!E61*скидки_наценки!$D$11*скидки_наценки!$F$11/скидки_наценки!$B$4</f>
        <v>0</v>
      </c>
      <c r="F59" s="445">
        <f>Ручки_накладки_Италия_база!F61*скидки_наценки!$D$11*скидки_наценки!$F$11/скидки_наценки!$B$4</f>
        <v>0</v>
      </c>
      <c r="G59" s="445">
        <f>Ручки_накладки_Италия_база!G61*скидки_наценки!$D$11*скидки_наценки!$F$11/скидки_наценки!$B$4</f>
        <v>8820</v>
      </c>
      <c r="H59" s="445">
        <f>Ручки_накладки_Италия_база!H61*скидки_наценки!$D$11*скидки_наценки!$F$11/скидки_наценки!$B$4</f>
        <v>11710</v>
      </c>
      <c r="I59" s="445">
        <f>Ручки_накладки_Италия_база!I61*скидки_наценки!$D$11*скидки_наценки!$F$11/скидки_наценки!$B$4</f>
        <v>0</v>
      </c>
      <c r="J59" s="445">
        <f>Ручки_накладки_Италия_база!J61*скидки_наценки!$D$11*скидки_наценки!$F$11/скидки_наценки!$B$4</f>
        <v>0</v>
      </c>
      <c r="K59" s="445">
        <f>Ручки_накладки_Италия_база!K61*скидки_наценки!$D$11*скидки_наценки!$F$11/скидки_наценки!$B$4</f>
        <v>0</v>
      </c>
      <c r="L59" s="445">
        <f>Ручки_накладки_Италия_база!L61*скидки_наценки!$D$11*скидки_наценки!$F$11/скидки_наценки!$B$4</f>
        <v>0</v>
      </c>
      <c r="M59" s="445">
        <f>Ручки_накладки_Италия_база!M61*скидки_наценки!$D$11*скидки_наценки!$F$11/скидки_наценки!$B$4</f>
        <v>4800</v>
      </c>
      <c r="N59" s="445">
        <f>Ручки_накладки_Италия_база!N61*скидки_наценки!$D$11*скидки_наценки!$F$11/скидки_наценки!$B$4</f>
        <v>2650</v>
      </c>
    </row>
    <row r="60" spans="2:20" s="155" customFormat="1" ht="59.25" customHeight="1">
      <c r="B60" s="1143"/>
      <c r="C60" s="442" t="s">
        <v>441</v>
      </c>
      <c r="D60" s="443"/>
      <c r="E60" s="443"/>
      <c r="F60" s="443"/>
      <c r="G60" s="443"/>
      <c r="H60" s="443"/>
      <c r="I60" s="443"/>
      <c r="J60" s="442"/>
      <c r="K60" s="443"/>
      <c r="L60" s="443"/>
      <c r="M60" s="443"/>
      <c r="N60" s="443"/>
    </row>
    <row r="61" spans="2:20" s="155" customFormat="1" ht="24.75" customHeight="1">
      <c r="B61" s="1201"/>
      <c r="C61" s="444" t="s">
        <v>347</v>
      </c>
      <c r="D61" s="445">
        <f>Ручки_накладки_Италия_база!D63*скидки_наценки!$D$11*скидки_наценки!$F$11/скидки_наценки!$B$4</f>
        <v>0</v>
      </c>
      <c r="E61" s="445">
        <f>Ручки_накладки_Италия_база!E63*скидки_наценки!$D$11*скидки_наценки!$F$11/скидки_наценки!$B$4</f>
        <v>0</v>
      </c>
      <c r="F61" s="445">
        <f>Ручки_накладки_Италия_база!F63*скидки_наценки!$D$11*скидки_наценки!$F$11/скидки_наценки!$B$4</f>
        <v>0</v>
      </c>
      <c r="G61" s="445">
        <f>Ручки_накладки_Италия_база!G63*скидки_наценки!$D$11*скидки_наценки!$F$11/скидки_наценки!$B$4</f>
        <v>8820</v>
      </c>
      <c r="H61" s="445">
        <f>Ручки_накладки_Италия_база!H63*скидки_наценки!$D$11*скидки_наценки!$F$11/скидки_наценки!$B$4</f>
        <v>11220</v>
      </c>
      <c r="I61" s="445">
        <f>Ручки_накладки_Италия_база!I63*скидки_наценки!$D$11*скидки_наценки!$F$11/скидки_наценки!$B$4</f>
        <v>0</v>
      </c>
      <c r="J61" s="445">
        <f>Ручки_накладки_Италия_база!J63*скидки_наценки!$D$11*скидки_наценки!$F$11/скидки_наценки!$B$4</f>
        <v>0</v>
      </c>
      <c r="K61" s="445">
        <f>Ручки_накладки_Италия_база!K63*скидки_наценки!$D$11*скидки_наценки!$F$11/скидки_наценки!$B$4</f>
        <v>0</v>
      </c>
      <c r="L61" s="445">
        <f>Ручки_накладки_Италия_база!L63*скидки_наценки!$D$11*скидки_наценки!$F$11/скидки_наценки!$B$4</f>
        <v>0</v>
      </c>
      <c r="M61" s="445">
        <f>Ручки_накладки_Италия_база!M63*скидки_наценки!$D$11*скидки_наценки!$F$11/скидки_наценки!$B$4</f>
        <v>4620</v>
      </c>
      <c r="N61" s="445">
        <f>Ручки_накладки_Италия_база!N63*скидки_наценки!$D$11*скидки_наценки!$F$11/скидки_наценки!$B$4</f>
        <v>2650</v>
      </c>
    </row>
    <row r="62" spans="2:20" s="155" customFormat="1" ht="9" customHeight="1">
      <c r="B62" s="463"/>
      <c r="C62" s="562"/>
      <c r="D62" s="563"/>
      <c r="E62" s="563"/>
      <c r="F62" s="563"/>
      <c r="G62" s="563"/>
      <c r="H62" s="563"/>
      <c r="I62" s="563"/>
      <c r="J62" s="563"/>
      <c r="K62" s="563"/>
      <c r="L62" s="563"/>
      <c r="M62" s="563"/>
      <c r="N62" s="563"/>
    </row>
    <row r="63" spans="2:20" ht="21">
      <c r="C63" s="446" t="s">
        <v>461</v>
      </c>
    </row>
  </sheetData>
  <mergeCells count="25">
    <mergeCell ref="B6:B14"/>
    <mergeCell ref="B2:C3"/>
    <mergeCell ref="D2:H2"/>
    <mergeCell ref="I2:J2"/>
    <mergeCell ref="B4:C4"/>
    <mergeCell ref="B5:C5"/>
    <mergeCell ref="B17:C18"/>
    <mergeCell ref="I17:J17"/>
    <mergeCell ref="B19:C19"/>
    <mergeCell ref="B20:C20"/>
    <mergeCell ref="B21:B28"/>
    <mergeCell ref="I21:I23"/>
    <mergeCell ref="J21:J23"/>
    <mergeCell ref="I46:N46"/>
    <mergeCell ref="B48:C48"/>
    <mergeCell ref="B49:C49"/>
    <mergeCell ref="B50:B61"/>
    <mergeCell ref="B31:C32"/>
    <mergeCell ref="D31:E31"/>
    <mergeCell ref="F31:G31"/>
    <mergeCell ref="B33:C33"/>
    <mergeCell ref="B34:C34"/>
    <mergeCell ref="B35:B43"/>
    <mergeCell ref="B46:C47"/>
    <mergeCell ref="D46:H46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Y189"/>
  <sheetViews>
    <sheetView view="pageBreakPreview" zoomScale="85" zoomScaleNormal="100" zoomScaleSheetLayoutView="8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I5" sqref="I5"/>
    </sheetView>
  </sheetViews>
  <sheetFormatPr defaultColWidth="27.28515625" defaultRowHeight="15" outlineLevelRow="1"/>
  <cols>
    <col min="1" max="1" width="2.7109375" style="18" customWidth="1"/>
    <col min="2" max="2" width="5.140625" style="18" customWidth="1"/>
    <col min="3" max="3" width="28.7109375" style="18" customWidth="1"/>
    <col min="4" max="4" width="20.7109375" style="18" customWidth="1"/>
    <col min="5" max="5" width="23.7109375" style="18" customWidth="1"/>
    <col min="6" max="8" width="26.28515625" style="18" customWidth="1"/>
    <col min="9" max="14" width="16.7109375" style="18" customWidth="1"/>
    <col min="15" max="15" width="18.5703125" style="18" customWidth="1"/>
    <col min="16" max="16" width="17.5703125" style="18" customWidth="1"/>
    <col min="17" max="17" width="11.5703125" style="18" customWidth="1"/>
    <col min="18" max="18" width="11.42578125" style="18" customWidth="1"/>
    <col min="19" max="19" width="16.5703125" style="18" customWidth="1"/>
    <col min="20" max="20" width="10.85546875" style="18" bestFit="1" customWidth="1"/>
    <col min="21" max="16384" width="27.28515625" style="18"/>
  </cols>
  <sheetData>
    <row r="1" spans="2:18" s="53" customFormat="1">
      <c r="B1" s="387" t="s">
        <v>113</v>
      </c>
    </row>
    <row r="2" spans="2:18" hidden="1" outlineLevel="1"/>
    <row r="3" spans="2:18" ht="18.75" hidden="1" outlineLevel="1">
      <c r="C3" s="854" t="s">
        <v>687</v>
      </c>
      <c r="D3" s="440"/>
      <c r="E3" s="440"/>
      <c r="F3" s="440"/>
      <c r="G3" s="440"/>
      <c r="H3" s="440"/>
      <c r="I3" s="440"/>
      <c r="J3" s="855" t="s">
        <v>574</v>
      </c>
      <c r="K3" s="831">
        <v>1.1000000000000001</v>
      </c>
    </row>
    <row r="4" spans="2:18" s="155" customFormat="1" ht="15" hidden="1" customHeight="1" outlineLevel="1">
      <c r="B4" s="1202" t="s">
        <v>401</v>
      </c>
      <c r="C4" s="1202"/>
      <c r="D4" s="1203" t="s">
        <v>395</v>
      </c>
      <c r="E4" s="1204"/>
      <c r="F4" s="1204"/>
      <c r="G4" s="1204"/>
      <c r="H4" s="1206"/>
      <c r="I4" s="1198" t="s">
        <v>333</v>
      </c>
      <c r="J4" s="1198"/>
      <c r="K4" s="18"/>
      <c r="L4" s="707" t="s">
        <v>613</v>
      </c>
      <c r="N4" s="18"/>
      <c r="R4" s="18"/>
    </row>
    <row r="5" spans="2:18" s="155" customFormat="1" ht="30" hidden="1" outlineLevel="1">
      <c r="B5" s="1202"/>
      <c r="C5" s="1202"/>
      <c r="D5" s="441" t="s">
        <v>402</v>
      </c>
      <c r="E5" s="869" t="s">
        <v>403</v>
      </c>
      <c r="F5" s="441" t="s">
        <v>404</v>
      </c>
      <c r="G5" s="441" t="s">
        <v>405</v>
      </c>
      <c r="H5" s="441" t="s">
        <v>406</v>
      </c>
      <c r="I5" s="464" t="s">
        <v>407</v>
      </c>
      <c r="J5" s="441" t="s">
        <v>408</v>
      </c>
      <c r="K5" s="18"/>
      <c r="L5" s="441" t="s">
        <v>402</v>
      </c>
      <c r="M5" s="441" t="s">
        <v>403</v>
      </c>
      <c r="N5" s="441" t="s">
        <v>404</v>
      </c>
      <c r="O5" s="441" t="s">
        <v>405</v>
      </c>
      <c r="P5" s="441" t="s">
        <v>406</v>
      </c>
      <c r="Q5" s="464" t="s">
        <v>407</v>
      </c>
      <c r="R5" s="441" t="s">
        <v>408</v>
      </c>
    </row>
    <row r="6" spans="2:18" s="93" customFormat="1" ht="11.25" hidden="1" customHeight="1" outlineLevel="1">
      <c r="B6" s="1199" t="s">
        <v>14</v>
      </c>
      <c r="C6" s="1200"/>
      <c r="D6" s="419" t="s">
        <v>18</v>
      </c>
      <c r="E6" s="419" t="s">
        <v>18</v>
      </c>
      <c r="F6" s="419" t="s">
        <v>18</v>
      </c>
      <c r="G6" s="419" t="s">
        <v>18</v>
      </c>
      <c r="H6" s="419" t="s">
        <v>18</v>
      </c>
      <c r="I6" s="419" t="s">
        <v>18</v>
      </c>
      <c r="J6" s="419" t="s">
        <v>18</v>
      </c>
      <c r="K6" s="18"/>
      <c r="L6" s="910"/>
      <c r="M6" s="910"/>
      <c r="N6" s="570"/>
      <c r="O6" s="910"/>
      <c r="P6" s="910"/>
      <c r="Q6" s="570"/>
      <c r="R6" s="570"/>
    </row>
    <row r="7" spans="2:18" s="93" customFormat="1" ht="11.25" hidden="1" customHeight="1" outlineLevel="1">
      <c r="B7" s="1199" t="s">
        <v>31</v>
      </c>
      <c r="C7" s="1200"/>
      <c r="D7" s="419" t="s">
        <v>43</v>
      </c>
      <c r="E7" s="419" t="s">
        <v>43</v>
      </c>
      <c r="F7" s="419" t="s">
        <v>43</v>
      </c>
      <c r="G7" s="419" t="s">
        <v>43</v>
      </c>
      <c r="H7" s="419" t="s">
        <v>43</v>
      </c>
      <c r="I7" s="419" t="s">
        <v>45</v>
      </c>
      <c r="J7" s="419" t="s">
        <v>45</v>
      </c>
      <c r="K7" s="18"/>
      <c r="L7" s="910"/>
      <c r="M7" s="910"/>
      <c r="N7" s="570"/>
      <c r="O7" s="478"/>
      <c r="P7" s="910"/>
      <c r="Q7" s="570"/>
      <c r="R7" s="570"/>
    </row>
    <row r="8" spans="2:18" s="155" customFormat="1" hidden="1" outlineLevel="1">
      <c r="B8" s="1142" t="s">
        <v>346</v>
      </c>
      <c r="C8" s="442" t="s">
        <v>409</v>
      </c>
      <c r="D8" s="443"/>
      <c r="E8" s="443"/>
      <c r="F8" s="443"/>
      <c r="G8" s="443"/>
      <c r="H8" s="443"/>
      <c r="I8" s="442"/>
      <c r="J8" s="443"/>
      <c r="K8" s="18"/>
      <c r="L8" s="478"/>
      <c r="M8" s="478"/>
      <c r="N8" s="570"/>
      <c r="O8" s="478"/>
      <c r="P8" s="478"/>
      <c r="Q8" s="570"/>
      <c r="R8" s="570"/>
    </row>
    <row r="9" spans="2:18" s="447" customFormat="1" ht="21" hidden="1" outlineLevel="1">
      <c r="B9" s="1143"/>
      <c r="C9" s="444" t="s">
        <v>347</v>
      </c>
      <c r="D9" s="1020">
        <v>5430</v>
      </c>
      <c r="E9" s="1020">
        <v>5430</v>
      </c>
      <c r="F9" s="1020">
        <v>6110</v>
      </c>
      <c r="G9" s="1020">
        <v>6070</v>
      </c>
      <c r="H9" s="445"/>
      <c r="I9" s="906">
        <v>2075</v>
      </c>
      <c r="J9" s="1020">
        <v>830</v>
      </c>
      <c r="K9" s="446"/>
      <c r="L9" s="913">
        <v>4480</v>
      </c>
      <c r="M9" s="913">
        <v>4480</v>
      </c>
      <c r="N9" s="914">
        <v>5046</v>
      </c>
      <c r="O9" s="913">
        <v>5012</v>
      </c>
      <c r="P9" s="913"/>
      <c r="Q9" s="907">
        <v>1887</v>
      </c>
      <c r="R9" s="907">
        <v>700</v>
      </c>
    </row>
    <row r="10" spans="2:18" s="155" customFormat="1" hidden="1" outlineLevel="1">
      <c r="B10" s="1143"/>
      <c r="C10" s="448" t="s">
        <v>410</v>
      </c>
      <c r="D10" s="443"/>
      <c r="E10" s="443"/>
      <c r="F10" s="443"/>
      <c r="G10" s="443"/>
      <c r="H10" s="443"/>
      <c r="I10" s="448"/>
      <c r="J10" s="443"/>
      <c r="K10" s="18"/>
      <c r="L10" s="478"/>
      <c r="M10" s="478"/>
      <c r="N10" s="570"/>
      <c r="O10" s="478"/>
      <c r="P10" s="478"/>
      <c r="Q10" s="768"/>
      <c r="R10" s="570"/>
    </row>
    <row r="11" spans="2:18" s="155" customFormat="1" hidden="1" outlineLevel="1">
      <c r="B11" s="1143"/>
      <c r="C11" s="442" t="s">
        <v>411</v>
      </c>
      <c r="D11" s="443"/>
      <c r="E11" s="443"/>
      <c r="F11" s="443"/>
      <c r="G11" s="443"/>
      <c r="H11" s="443"/>
      <c r="I11" s="442"/>
      <c r="J11" s="443"/>
      <c r="K11" s="18"/>
      <c r="L11" s="478"/>
      <c r="M11" s="478"/>
      <c r="N11" s="570"/>
      <c r="O11" s="910"/>
      <c r="P11" s="478"/>
      <c r="Q11" s="768"/>
      <c r="R11" s="570"/>
    </row>
    <row r="12" spans="2:18" s="155" customFormat="1" hidden="1" outlineLevel="1">
      <c r="B12" s="1143"/>
      <c r="C12" s="442" t="s">
        <v>412</v>
      </c>
      <c r="D12" s="443"/>
      <c r="E12" s="443"/>
      <c r="F12" s="443"/>
      <c r="G12" s="443"/>
      <c r="H12" s="443"/>
      <c r="I12" s="442"/>
      <c r="J12" s="443"/>
      <c r="K12" s="18"/>
      <c r="L12" s="478"/>
      <c r="M12" s="478"/>
      <c r="N12" s="570"/>
      <c r="O12" s="478"/>
      <c r="P12" s="478"/>
      <c r="Q12" s="768"/>
      <c r="R12" s="570"/>
    </row>
    <row r="13" spans="2:18" s="155" customFormat="1" hidden="1" outlineLevel="1">
      <c r="B13" s="1143"/>
      <c r="C13" s="442" t="s">
        <v>413</v>
      </c>
      <c r="D13" s="443"/>
      <c r="E13" s="443"/>
      <c r="F13" s="443"/>
      <c r="G13" s="443"/>
      <c r="H13" s="443"/>
      <c r="I13" s="442"/>
      <c r="J13" s="443"/>
      <c r="K13" s="18"/>
      <c r="L13" s="478"/>
      <c r="M13" s="478"/>
      <c r="N13" s="570"/>
      <c r="O13" s="478"/>
      <c r="P13" s="478"/>
      <c r="Q13" s="768"/>
      <c r="R13" s="570"/>
    </row>
    <row r="14" spans="2:18" s="155" customFormat="1" ht="21" hidden="1" outlineLevel="1">
      <c r="B14" s="1143"/>
      <c r="C14" s="444" t="s">
        <v>347</v>
      </c>
      <c r="D14" s="1020">
        <v>4970</v>
      </c>
      <c r="E14" s="1020">
        <v>4970</v>
      </c>
      <c r="F14" s="1020">
        <v>5490</v>
      </c>
      <c r="G14" s="1020">
        <v>5630</v>
      </c>
      <c r="H14" s="1020">
        <v>5490</v>
      </c>
      <c r="I14" s="906">
        <v>2050</v>
      </c>
      <c r="J14" s="1020">
        <v>830</v>
      </c>
      <c r="K14" s="18"/>
      <c r="L14" s="478">
        <v>4110</v>
      </c>
      <c r="M14" s="478">
        <v>4110</v>
      </c>
      <c r="N14" s="570">
        <v>4530</v>
      </c>
      <c r="O14" s="570">
        <v>4648</v>
      </c>
      <c r="P14" s="478">
        <v>4530</v>
      </c>
      <c r="Q14" s="768">
        <v>1865</v>
      </c>
      <c r="R14" s="907">
        <v>683</v>
      </c>
    </row>
    <row r="15" spans="2:18" s="155" customFormat="1" hidden="1" outlineLevel="1">
      <c r="B15" s="1143"/>
      <c r="C15" s="442" t="s">
        <v>414</v>
      </c>
      <c r="D15" s="443"/>
      <c r="E15" s="443"/>
      <c r="F15" s="443"/>
      <c r="G15" s="443"/>
      <c r="H15" s="443"/>
      <c r="I15" s="442"/>
      <c r="J15" s="443"/>
      <c r="K15" s="18"/>
      <c r="L15" s="478"/>
      <c r="M15" s="478"/>
      <c r="N15" s="570"/>
      <c r="O15" s="478"/>
      <c r="P15" s="478"/>
      <c r="Q15" s="768"/>
      <c r="R15" s="570"/>
    </row>
    <row r="16" spans="2:18" s="155" customFormat="1" ht="21" hidden="1" outlineLevel="1">
      <c r="B16" s="1201"/>
      <c r="C16" s="444" t="s">
        <v>347</v>
      </c>
      <c r="D16" s="1020">
        <v>6420</v>
      </c>
      <c r="E16" s="445"/>
      <c r="F16" s="445"/>
      <c r="G16" s="445"/>
      <c r="H16" s="445"/>
      <c r="I16" s="906">
        <v>2525</v>
      </c>
      <c r="J16" s="1020">
        <v>1260</v>
      </c>
      <c r="K16" s="18"/>
      <c r="L16" s="478">
        <v>5303</v>
      </c>
      <c r="M16" s="478"/>
      <c r="N16" s="570"/>
      <c r="O16" s="478"/>
      <c r="P16" s="478"/>
      <c r="Q16" s="768">
        <v>2296</v>
      </c>
      <c r="R16" s="907">
        <v>1042</v>
      </c>
    </row>
    <row r="17" spans="2:21" hidden="1" outlineLevel="1">
      <c r="D17" s="835"/>
      <c r="E17" s="835"/>
      <c r="F17" s="835"/>
      <c r="G17" s="835"/>
      <c r="H17" s="835"/>
      <c r="I17" s="835"/>
      <c r="J17" s="835"/>
    </row>
    <row r="18" spans="2:21" s="19" customFormat="1" hidden="1" outlineLevel="1">
      <c r="K18" s="18"/>
      <c r="N18" s="18"/>
      <c r="Q18" s="18"/>
      <c r="R18" s="18"/>
    </row>
    <row r="19" spans="2:21" s="155" customFormat="1" ht="15" hidden="1" customHeight="1" outlineLevel="1">
      <c r="B19" s="1202" t="s">
        <v>401</v>
      </c>
      <c r="C19" s="1202"/>
      <c r="D19" s="439" t="s">
        <v>395</v>
      </c>
      <c r="E19" s="439" t="s">
        <v>333</v>
      </c>
      <c r="F19" s="439" t="s">
        <v>395</v>
      </c>
      <c r="G19" s="439" t="s">
        <v>333</v>
      </c>
      <c r="H19" s="439" t="s">
        <v>395</v>
      </c>
      <c r="I19" s="1220" t="s">
        <v>333</v>
      </c>
      <c r="J19" s="1221"/>
      <c r="K19" s="18"/>
      <c r="N19" s="18"/>
      <c r="O19" s="18"/>
      <c r="Q19" s="251" t="s">
        <v>613</v>
      </c>
      <c r="R19" s="18"/>
    </row>
    <row r="20" spans="2:21" s="155" customFormat="1" ht="30" hidden="1" outlineLevel="1">
      <c r="B20" s="1202"/>
      <c r="C20" s="1202"/>
      <c r="D20" s="864" t="s">
        <v>415</v>
      </c>
      <c r="E20" s="449" t="s">
        <v>416</v>
      </c>
      <c r="F20" s="864" t="s">
        <v>417</v>
      </c>
      <c r="G20" s="449" t="s">
        <v>418</v>
      </c>
      <c r="H20" s="443" t="s">
        <v>419</v>
      </c>
      <c r="I20" s="443" t="s">
        <v>420</v>
      </c>
      <c r="J20" s="443" t="s">
        <v>421</v>
      </c>
      <c r="K20" s="18"/>
      <c r="L20" s="864" t="s">
        <v>415</v>
      </c>
      <c r="M20" s="449" t="s">
        <v>416</v>
      </c>
      <c r="N20" s="449" t="s">
        <v>417</v>
      </c>
      <c r="O20" s="449" t="s">
        <v>418</v>
      </c>
      <c r="P20" s="443" t="s">
        <v>419</v>
      </c>
      <c r="Q20" s="443" t="s">
        <v>420</v>
      </c>
      <c r="R20" s="443" t="s">
        <v>421</v>
      </c>
    </row>
    <row r="21" spans="2:21" s="93" customFormat="1" ht="11.25" hidden="1" customHeight="1" outlineLevel="1">
      <c r="B21" s="1199" t="s">
        <v>14</v>
      </c>
      <c r="C21" s="1200"/>
      <c r="D21" s="419" t="s">
        <v>18</v>
      </c>
      <c r="E21" s="419" t="s">
        <v>18</v>
      </c>
      <c r="F21" s="419" t="s">
        <v>18</v>
      </c>
      <c r="G21" s="419" t="s">
        <v>18</v>
      </c>
      <c r="H21" s="419" t="s">
        <v>18</v>
      </c>
      <c r="I21" s="419" t="s">
        <v>18</v>
      </c>
      <c r="J21" s="419" t="s">
        <v>18</v>
      </c>
      <c r="K21" s="18"/>
      <c r="L21" s="910"/>
      <c r="M21" s="910"/>
      <c r="N21" s="570"/>
      <c r="O21" s="570"/>
      <c r="P21" s="910"/>
      <c r="Q21" s="570"/>
      <c r="R21" s="570"/>
      <c r="S21" s="155"/>
      <c r="T21" s="155"/>
      <c r="U21" s="155"/>
    </row>
    <row r="22" spans="2:21" s="93" customFormat="1" ht="11.25" hidden="1" customHeight="1" outlineLevel="1">
      <c r="B22" s="1199" t="s">
        <v>31</v>
      </c>
      <c r="C22" s="1200"/>
      <c r="D22" s="419" t="s">
        <v>43</v>
      </c>
      <c r="E22" s="419" t="s">
        <v>43</v>
      </c>
      <c r="F22" s="419" t="s">
        <v>43</v>
      </c>
      <c r="G22" s="419" t="s">
        <v>43</v>
      </c>
      <c r="H22" s="419" t="s">
        <v>43</v>
      </c>
      <c r="I22" s="419" t="s">
        <v>43</v>
      </c>
      <c r="J22" s="419" t="s">
        <v>43</v>
      </c>
      <c r="K22" s="18"/>
      <c r="L22" s="910"/>
      <c r="M22" s="910"/>
      <c r="N22" s="570"/>
      <c r="O22" s="908"/>
      <c r="P22" s="910"/>
      <c r="Q22" s="570"/>
      <c r="R22" s="570"/>
      <c r="S22" s="155"/>
      <c r="T22" s="155"/>
      <c r="U22" s="155"/>
    </row>
    <row r="23" spans="2:21" s="155" customFormat="1" hidden="1" outlineLevel="1">
      <c r="B23" s="1142" t="s">
        <v>346</v>
      </c>
      <c r="C23" s="448" t="s">
        <v>410</v>
      </c>
      <c r="D23" s="443"/>
      <c r="E23" s="443"/>
      <c r="F23" s="443"/>
      <c r="G23" s="443"/>
      <c r="H23" s="443"/>
      <c r="I23" s="1222"/>
      <c r="J23" s="1222"/>
      <c r="K23" s="18"/>
      <c r="L23" s="478"/>
      <c r="M23" s="478"/>
      <c r="N23" s="570"/>
      <c r="O23" s="570"/>
      <c r="P23" s="478"/>
      <c r="Q23" s="570"/>
      <c r="R23" s="570"/>
    </row>
    <row r="24" spans="2:21" s="155" customFormat="1" hidden="1" outlineLevel="1">
      <c r="B24" s="1143"/>
      <c r="C24" s="442" t="s">
        <v>411</v>
      </c>
      <c r="D24" s="443"/>
      <c r="E24" s="443"/>
      <c r="F24" s="443"/>
      <c r="G24" s="443"/>
      <c r="H24" s="443"/>
      <c r="I24" s="1213"/>
      <c r="J24" s="1213"/>
      <c r="K24" s="18"/>
      <c r="L24" s="478"/>
      <c r="M24" s="478"/>
      <c r="N24" s="570"/>
      <c r="O24" s="908"/>
      <c r="P24" s="478"/>
      <c r="Q24" s="570"/>
      <c r="R24" s="570"/>
    </row>
    <row r="25" spans="2:21" s="155" customFormat="1" hidden="1" outlineLevel="1">
      <c r="B25" s="1143"/>
      <c r="C25" s="442" t="s">
        <v>412</v>
      </c>
      <c r="D25" s="443"/>
      <c r="E25" s="443"/>
      <c r="F25" s="443"/>
      <c r="G25" s="443"/>
      <c r="H25" s="443"/>
      <c r="I25" s="1214"/>
      <c r="J25" s="1214"/>
      <c r="K25" s="18"/>
      <c r="L25" s="478"/>
      <c r="M25" s="478"/>
      <c r="N25" s="570"/>
      <c r="O25" s="570"/>
      <c r="P25" s="478"/>
      <c r="Q25" s="570"/>
      <c r="R25" s="570"/>
    </row>
    <row r="26" spans="2:21" s="155" customFormat="1" ht="21" hidden="1" outlineLevel="1">
      <c r="B26" s="1143"/>
      <c r="C26" s="444" t="s">
        <v>347</v>
      </c>
      <c r="D26" s="1020">
        <v>8690</v>
      </c>
      <c r="E26" s="1020">
        <v>3540</v>
      </c>
      <c r="F26" s="1020">
        <v>8820</v>
      </c>
      <c r="G26" s="1020">
        <v>3540</v>
      </c>
      <c r="H26" s="1020">
        <v>4930</v>
      </c>
      <c r="I26" s="1020">
        <v>2570</v>
      </c>
      <c r="J26" s="1020">
        <v>2370</v>
      </c>
      <c r="K26" s="18"/>
      <c r="L26" s="478">
        <v>7179</v>
      </c>
      <c r="M26" s="478">
        <v>2929</v>
      </c>
      <c r="N26" s="570">
        <v>7291</v>
      </c>
      <c r="O26" s="908">
        <v>2929</v>
      </c>
      <c r="P26" s="478">
        <v>4066</v>
      </c>
      <c r="Q26" s="768">
        <v>2124</v>
      </c>
      <c r="R26" s="768">
        <v>1960</v>
      </c>
    </row>
    <row r="27" spans="2:21" s="155" customFormat="1" hidden="1" outlineLevel="1">
      <c r="B27" s="1143"/>
      <c r="C27" s="442" t="s">
        <v>413</v>
      </c>
      <c r="D27" s="443"/>
      <c r="E27" s="443"/>
      <c r="F27" s="443"/>
      <c r="G27" s="443"/>
      <c r="H27" s="443"/>
      <c r="I27" s="443"/>
      <c r="J27" s="442"/>
      <c r="K27" s="18"/>
      <c r="L27" s="478"/>
      <c r="M27" s="478"/>
      <c r="N27" s="570"/>
      <c r="O27" s="570"/>
      <c r="P27" s="478"/>
      <c r="Q27" s="570"/>
      <c r="R27" s="570"/>
    </row>
    <row r="28" spans="2:21" s="155" customFormat="1" ht="21" hidden="1" outlineLevel="1">
      <c r="B28" s="1143"/>
      <c r="C28" s="444" t="s">
        <v>347</v>
      </c>
      <c r="D28" s="1020">
        <v>9750</v>
      </c>
      <c r="E28" s="1020">
        <v>4100</v>
      </c>
      <c r="F28" s="1020">
        <v>9880</v>
      </c>
      <c r="G28" s="1020">
        <v>4100</v>
      </c>
      <c r="H28" s="445"/>
      <c r="I28" s="445"/>
      <c r="J28" s="445"/>
      <c r="K28" s="18"/>
      <c r="L28" s="478">
        <v>8058</v>
      </c>
      <c r="M28" s="478">
        <v>3388</v>
      </c>
      <c r="N28" s="570">
        <v>8159</v>
      </c>
      <c r="O28" s="908">
        <v>3388</v>
      </c>
      <c r="P28" s="478"/>
      <c r="Q28" s="570"/>
      <c r="R28" s="570"/>
    </row>
    <row r="29" spans="2:21" s="155" customFormat="1" hidden="1" outlineLevel="1">
      <c r="B29" s="1143"/>
      <c r="C29" s="442" t="s">
        <v>414</v>
      </c>
      <c r="D29" s="443"/>
      <c r="E29" s="443"/>
      <c r="F29" s="443"/>
      <c r="G29" s="443"/>
      <c r="H29" s="443"/>
      <c r="I29" s="443"/>
      <c r="J29" s="442"/>
      <c r="K29" s="18"/>
      <c r="L29" s="478"/>
      <c r="M29" s="478"/>
      <c r="N29" s="570"/>
      <c r="O29" s="478"/>
      <c r="P29" s="478"/>
      <c r="Q29" s="570"/>
      <c r="R29" s="570"/>
    </row>
    <row r="30" spans="2:21" s="155" customFormat="1" ht="21" hidden="1" outlineLevel="1">
      <c r="B30" s="1201"/>
      <c r="C30" s="444" t="s">
        <v>347</v>
      </c>
      <c r="D30" s="1020">
        <v>10460</v>
      </c>
      <c r="E30" s="1020">
        <v>4480</v>
      </c>
      <c r="F30" s="1020">
        <v>10930</v>
      </c>
      <c r="G30" s="1020">
        <v>4480</v>
      </c>
      <c r="H30" s="445"/>
      <c r="I30" s="445"/>
      <c r="J30" s="445"/>
      <c r="K30" s="18"/>
      <c r="L30" s="478">
        <v>8646</v>
      </c>
      <c r="M30" s="478">
        <v>3702</v>
      </c>
      <c r="N30" s="570">
        <v>9033</v>
      </c>
      <c r="O30" s="478">
        <v>3702</v>
      </c>
      <c r="P30" s="478"/>
      <c r="Q30" s="570"/>
      <c r="R30" s="570"/>
    </row>
    <row r="31" spans="2:21" hidden="1" outlineLevel="1"/>
    <row r="32" spans="2:21" s="19" customFormat="1" hidden="1" outlineLevel="1">
      <c r="L32" s="18"/>
      <c r="M32" s="18"/>
      <c r="N32" s="18"/>
    </row>
    <row r="33" spans="2:17" s="155" customFormat="1" ht="15" hidden="1" customHeight="1" outlineLevel="1">
      <c r="B33" s="1202" t="s">
        <v>401</v>
      </c>
      <c r="C33" s="1202"/>
      <c r="D33" s="1203" t="s">
        <v>395</v>
      </c>
      <c r="E33" s="1204"/>
      <c r="F33" s="1198" t="s">
        <v>333</v>
      </c>
      <c r="G33" s="1198"/>
      <c r="H33" s="365"/>
      <c r="K33" s="19"/>
      <c r="L33" s="707" t="s">
        <v>613</v>
      </c>
      <c r="M33" s="707"/>
      <c r="N33" s="18"/>
    </row>
    <row r="34" spans="2:17" s="155" customFormat="1" hidden="1" outlineLevel="1">
      <c r="B34" s="1202"/>
      <c r="C34" s="1202"/>
      <c r="D34" s="441" t="s">
        <v>422</v>
      </c>
      <c r="E34" s="441" t="s">
        <v>423</v>
      </c>
      <c r="F34" s="441" t="s">
        <v>424</v>
      </c>
      <c r="G34" s="441" t="s">
        <v>425</v>
      </c>
      <c r="H34" s="450"/>
      <c r="J34" s="441" t="s">
        <v>422</v>
      </c>
      <c r="K34" s="441" t="s">
        <v>423</v>
      </c>
      <c r="L34" s="441" t="s">
        <v>424</v>
      </c>
      <c r="M34" s="441" t="s">
        <v>425</v>
      </c>
      <c r="N34" s="18"/>
      <c r="O34" s="19"/>
      <c r="P34" s="19"/>
      <c r="Q34" s="19"/>
    </row>
    <row r="35" spans="2:17" s="93" customFormat="1" ht="11.25" hidden="1" customHeight="1" outlineLevel="1">
      <c r="B35" s="1199" t="s">
        <v>14</v>
      </c>
      <c r="C35" s="1200"/>
      <c r="D35" s="419" t="s">
        <v>18</v>
      </c>
      <c r="E35" s="419" t="s">
        <v>18</v>
      </c>
      <c r="F35" s="419" t="s">
        <v>18</v>
      </c>
      <c r="G35" s="419" t="s">
        <v>18</v>
      </c>
      <c r="H35" s="420"/>
      <c r="J35" s="910"/>
      <c r="K35" s="908"/>
      <c r="L35" s="908"/>
      <c r="M35" s="908"/>
      <c r="N35" s="18"/>
      <c r="O35" s="155"/>
      <c r="P35" s="155"/>
      <c r="Q35" s="155"/>
    </row>
    <row r="36" spans="2:17" s="93" customFormat="1" ht="11.25" hidden="1" customHeight="1" outlineLevel="1">
      <c r="B36" s="1199" t="s">
        <v>31</v>
      </c>
      <c r="C36" s="1200"/>
      <c r="D36" s="419" t="s">
        <v>43</v>
      </c>
      <c r="E36" s="419" t="s">
        <v>43</v>
      </c>
      <c r="F36" s="419" t="s">
        <v>43</v>
      </c>
      <c r="G36" s="419" t="s">
        <v>43</v>
      </c>
      <c r="H36" s="420"/>
      <c r="J36" s="910"/>
      <c r="K36" s="908"/>
      <c r="L36" s="909"/>
      <c r="M36" s="909"/>
      <c r="N36" s="18"/>
      <c r="O36" s="19"/>
      <c r="P36" s="19"/>
      <c r="Q36" s="19"/>
    </row>
    <row r="37" spans="2:17" s="155" customFormat="1" hidden="1" outlineLevel="1">
      <c r="B37" s="1142" t="s">
        <v>346</v>
      </c>
      <c r="C37" s="442" t="s">
        <v>409</v>
      </c>
      <c r="D37" s="443"/>
      <c r="E37" s="443"/>
      <c r="F37" s="443"/>
      <c r="G37" s="443"/>
      <c r="H37" s="192"/>
      <c r="J37" s="478"/>
      <c r="K37" s="908"/>
      <c r="L37" s="909"/>
      <c r="M37" s="909"/>
      <c r="N37" s="18"/>
    </row>
    <row r="38" spans="2:17" s="155" customFormat="1" ht="21" hidden="1" outlineLevel="1">
      <c r="B38" s="1143"/>
      <c r="C38" s="444" t="s">
        <v>347</v>
      </c>
      <c r="D38" s="445"/>
      <c r="E38" s="1020">
        <v>6360</v>
      </c>
      <c r="F38" s="1020">
        <v>2340</v>
      </c>
      <c r="G38" s="1020">
        <v>850</v>
      </c>
      <c r="H38" s="192"/>
      <c r="J38" s="478"/>
      <c r="K38" s="908">
        <v>5253</v>
      </c>
      <c r="L38" s="909">
        <v>1932</v>
      </c>
      <c r="M38" s="909">
        <v>700</v>
      </c>
      <c r="N38" s="18"/>
      <c r="O38" s="19"/>
      <c r="P38" s="19"/>
      <c r="Q38" s="19"/>
    </row>
    <row r="39" spans="2:17" s="155" customFormat="1" hidden="1" outlineLevel="1">
      <c r="B39" s="1143"/>
      <c r="C39" s="448" t="s">
        <v>410</v>
      </c>
      <c r="D39" s="443"/>
      <c r="E39" s="443"/>
      <c r="F39" s="443"/>
      <c r="G39" s="443"/>
      <c r="H39" s="192"/>
      <c r="J39" s="478"/>
      <c r="K39" s="908"/>
      <c r="L39" s="909"/>
      <c r="M39" s="909"/>
      <c r="N39" s="18"/>
    </row>
    <row r="40" spans="2:17" s="155" customFormat="1" hidden="1" outlineLevel="1">
      <c r="B40" s="1143"/>
      <c r="C40" s="442" t="s">
        <v>411</v>
      </c>
      <c r="D40" s="443"/>
      <c r="E40" s="443"/>
      <c r="F40" s="443"/>
      <c r="G40" s="443"/>
      <c r="H40" s="192"/>
      <c r="J40" s="478"/>
      <c r="K40" s="908"/>
      <c r="L40" s="909"/>
      <c r="M40" s="909"/>
      <c r="N40" s="18"/>
      <c r="O40" s="19"/>
      <c r="P40" s="19"/>
      <c r="Q40" s="19"/>
    </row>
    <row r="41" spans="2:17" s="155" customFormat="1" hidden="1" outlineLevel="1">
      <c r="B41" s="1143"/>
      <c r="C41" s="442" t="s">
        <v>412</v>
      </c>
      <c r="D41" s="443"/>
      <c r="E41" s="443"/>
      <c r="F41" s="443"/>
      <c r="G41" s="443"/>
      <c r="H41" s="192"/>
      <c r="J41" s="478"/>
      <c r="K41" s="908"/>
      <c r="L41" s="909"/>
      <c r="M41" s="909"/>
      <c r="N41" s="18"/>
    </row>
    <row r="42" spans="2:17" s="155" customFormat="1" hidden="1" outlineLevel="1">
      <c r="B42" s="1143"/>
      <c r="C42" s="442" t="s">
        <v>413</v>
      </c>
      <c r="D42" s="443"/>
      <c r="E42" s="443"/>
      <c r="F42" s="443"/>
      <c r="G42" s="443"/>
      <c r="H42" s="192"/>
      <c r="J42" s="478"/>
      <c r="K42" s="908"/>
      <c r="L42" s="909"/>
      <c r="M42" s="909"/>
      <c r="N42" s="18"/>
      <c r="O42" s="19"/>
      <c r="P42" s="19"/>
      <c r="Q42" s="19"/>
    </row>
    <row r="43" spans="2:17" s="155" customFormat="1" ht="21" hidden="1" outlineLevel="1">
      <c r="B43" s="1143"/>
      <c r="C43" s="444" t="s">
        <v>347</v>
      </c>
      <c r="D43" s="1020">
        <v>5170</v>
      </c>
      <c r="E43" s="1020">
        <v>5850</v>
      </c>
      <c r="F43" s="1020">
        <v>2320</v>
      </c>
      <c r="G43" s="1020">
        <v>830</v>
      </c>
      <c r="H43" s="192"/>
      <c r="J43" s="478">
        <v>4267</v>
      </c>
      <c r="K43" s="908">
        <v>4833</v>
      </c>
      <c r="L43" s="909">
        <v>1865</v>
      </c>
      <c r="M43" s="909">
        <v>683</v>
      </c>
      <c r="N43" s="18"/>
    </row>
    <row r="44" spans="2:17" s="155" customFormat="1" hidden="1" outlineLevel="1">
      <c r="B44" s="1143"/>
      <c r="C44" s="442" t="s">
        <v>414</v>
      </c>
      <c r="D44" s="443"/>
      <c r="E44" s="443"/>
      <c r="F44" s="443"/>
      <c r="G44" s="443"/>
      <c r="H44" s="192"/>
      <c r="J44" s="478"/>
      <c r="K44" s="908"/>
      <c r="L44" s="909"/>
      <c r="M44" s="909"/>
      <c r="N44" s="18"/>
    </row>
    <row r="45" spans="2:17" s="155" customFormat="1" ht="24.75" hidden="1" customHeight="1" outlineLevel="1">
      <c r="B45" s="1201"/>
      <c r="C45" s="444" t="s">
        <v>347</v>
      </c>
      <c r="D45" s="1020">
        <v>6420</v>
      </c>
      <c r="E45" s="1020">
        <v>7090</v>
      </c>
      <c r="F45" s="1020">
        <v>2780</v>
      </c>
      <c r="G45" s="1020">
        <v>1260</v>
      </c>
      <c r="H45" s="192"/>
      <c r="J45" s="478">
        <v>5303</v>
      </c>
      <c r="K45" s="908">
        <v>5858</v>
      </c>
      <c r="L45" s="909">
        <v>2296</v>
      </c>
      <c r="M45" s="909">
        <v>1042</v>
      </c>
      <c r="N45" s="18"/>
    </row>
    <row r="46" spans="2:17" s="19" customFormat="1" hidden="1" outlineLevel="1">
      <c r="L46" s="18"/>
      <c r="M46" s="18"/>
      <c r="N46" s="18"/>
    </row>
    <row r="47" spans="2:17" s="19" customFormat="1" hidden="1" outlineLevel="1">
      <c r="C47" s="969" t="s">
        <v>574</v>
      </c>
      <c r="D47" s="969">
        <v>1.05</v>
      </c>
      <c r="M47" s="18"/>
      <c r="N47" s="18"/>
    </row>
    <row r="48" spans="2:17" s="155" customFormat="1" ht="15" hidden="1" customHeight="1" outlineLevel="1">
      <c r="B48" s="1202" t="s">
        <v>401</v>
      </c>
      <c r="C48" s="1202"/>
      <c r="D48" s="1203" t="s">
        <v>395</v>
      </c>
      <c r="E48" s="1204"/>
      <c r="F48" s="1204"/>
      <c r="G48" s="1204"/>
      <c r="H48" s="1206"/>
      <c r="I48" s="1198" t="s">
        <v>333</v>
      </c>
      <c r="J48" s="1198"/>
      <c r="K48" s="1198"/>
      <c r="L48" s="1198"/>
      <c r="M48" s="1198"/>
      <c r="N48" s="1198"/>
    </row>
    <row r="49" spans="2:25" s="155" customFormat="1" hidden="1" outlineLevel="1">
      <c r="B49" s="1202"/>
      <c r="C49" s="1202"/>
      <c r="D49" s="441" t="s">
        <v>426</v>
      </c>
      <c r="E49" s="441" t="s">
        <v>427</v>
      </c>
      <c r="F49" s="441" t="s">
        <v>428</v>
      </c>
      <c r="G49" s="441" t="s">
        <v>429</v>
      </c>
      <c r="H49" s="441" t="s">
        <v>430</v>
      </c>
      <c r="I49" s="441" t="s">
        <v>431</v>
      </c>
      <c r="J49" s="441" t="s">
        <v>432</v>
      </c>
      <c r="K49" s="441" t="s">
        <v>433</v>
      </c>
      <c r="L49" s="441" t="s">
        <v>434</v>
      </c>
      <c r="M49" s="451" t="s">
        <v>435</v>
      </c>
      <c r="N49" s="451" t="s">
        <v>436</v>
      </c>
      <c r="O49" s="707" t="s">
        <v>613</v>
      </c>
    </row>
    <row r="50" spans="2:25" s="93" customFormat="1" ht="11.25" hidden="1" customHeight="1" outlineLevel="1">
      <c r="B50" s="1199" t="s">
        <v>14</v>
      </c>
      <c r="C50" s="1200"/>
      <c r="D50" s="419" t="s">
        <v>18</v>
      </c>
      <c r="E50" s="419" t="s">
        <v>18</v>
      </c>
      <c r="F50" s="419" t="s">
        <v>18</v>
      </c>
      <c r="G50" s="419" t="s">
        <v>18</v>
      </c>
      <c r="H50" s="419" t="s">
        <v>18</v>
      </c>
      <c r="I50" s="419" t="s">
        <v>18</v>
      </c>
      <c r="J50" s="419" t="s">
        <v>18</v>
      </c>
      <c r="K50" s="419" t="s">
        <v>18</v>
      </c>
      <c r="L50" s="419" t="s">
        <v>18</v>
      </c>
      <c r="M50" s="419" t="s">
        <v>18</v>
      </c>
      <c r="N50" s="419" t="s">
        <v>18</v>
      </c>
      <c r="O50" s="869" t="s">
        <v>426</v>
      </c>
      <c r="P50" s="869" t="s">
        <v>427</v>
      </c>
      <c r="Q50" s="441" t="s">
        <v>428</v>
      </c>
      <c r="R50" s="441" t="s">
        <v>429</v>
      </c>
      <c r="S50" s="441" t="s">
        <v>430</v>
      </c>
      <c r="T50" s="441" t="s">
        <v>431</v>
      </c>
      <c r="U50" s="441" t="s">
        <v>432</v>
      </c>
      <c r="V50" s="441" t="s">
        <v>433</v>
      </c>
      <c r="W50" s="441" t="s">
        <v>434</v>
      </c>
      <c r="X50" s="451" t="s">
        <v>435</v>
      </c>
      <c r="Y50" s="451" t="s">
        <v>436</v>
      </c>
    </row>
    <row r="51" spans="2:25" s="93" customFormat="1" ht="11.25" hidden="1" customHeight="1" outlineLevel="1">
      <c r="B51" s="1199" t="s">
        <v>31</v>
      </c>
      <c r="C51" s="1200"/>
      <c r="D51" s="419" t="s">
        <v>43</v>
      </c>
      <c r="E51" s="419" t="s">
        <v>43</v>
      </c>
      <c r="F51" s="419" t="s">
        <v>43</v>
      </c>
      <c r="G51" s="419" t="s">
        <v>43</v>
      </c>
      <c r="H51" s="419" t="s">
        <v>43</v>
      </c>
      <c r="I51" s="419" t="s">
        <v>43</v>
      </c>
      <c r="J51" s="419" t="s">
        <v>43</v>
      </c>
      <c r="K51" s="419" t="s">
        <v>43</v>
      </c>
      <c r="L51" s="419" t="s">
        <v>43</v>
      </c>
      <c r="M51" s="419" t="s">
        <v>43</v>
      </c>
      <c r="N51" s="899" t="s">
        <v>43</v>
      </c>
      <c r="O51" s="478"/>
      <c r="P51" s="910"/>
      <c r="Q51" s="910"/>
      <c r="R51" s="910"/>
      <c r="S51" s="910"/>
      <c r="T51" s="478"/>
      <c r="U51" s="478"/>
      <c r="V51" s="478"/>
      <c r="W51" s="478"/>
      <c r="X51" s="478"/>
      <c r="Y51" s="910"/>
    </row>
    <row r="52" spans="2:25" s="155" customFormat="1" hidden="1" outlineLevel="1">
      <c r="B52" s="1142" t="s">
        <v>346</v>
      </c>
      <c r="C52" s="442" t="s">
        <v>409</v>
      </c>
      <c r="D52" s="443"/>
      <c r="E52" s="443"/>
      <c r="F52" s="452"/>
      <c r="G52" s="443"/>
      <c r="H52" s="452"/>
      <c r="I52" s="443"/>
      <c r="J52" s="442"/>
      <c r="K52" s="443"/>
      <c r="L52" s="443"/>
      <c r="M52" s="443"/>
      <c r="N52" s="915"/>
      <c r="O52" s="478"/>
      <c r="P52" s="478"/>
      <c r="Q52" s="478"/>
      <c r="R52" s="478"/>
      <c r="S52" s="478"/>
      <c r="T52" s="478"/>
      <c r="U52" s="478"/>
      <c r="V52" s="478"/>
      <c r="W52" s="478"/>
      <c r="X52" s="478"/>
      <c r="Y52" s="910"/>
    </row>
    <row r="53" spans="2:25" s="155" customFormat="1" ht="30" hidden="1" outlineLevel="1">
      <c r="B53" s="1143"/>
      <c r="C53" s="448" t="s">
        <v>437</v>
      </c>
      <c r="D53" s="443"/>
      <c r="E53" s="443"/>
      <c r="F53" s="453"/>
      <c r="G53" s="452"/>
      <c r="H53" s="443"/>
      <c r="I53" s="443"/>
      <c r="J53" s="442"/>
      <c r="K53" s="443"/>
      <c r="L53" s="443"/>
      <c r="M53" s="443"/>
      <c r="N53" s="915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Y53" s="478"/>
    </row>
    <row r="54" spans="2:25" s="155" customFormat="1" ht="21" hidden="1" outlineLevel="1">
      <c r="B54" s="1143"/>
      <c r="C54" s="444" t="s">
        <v>347</v>
      </c>
      <c r="D54" s="1020">
        <v>10760</v>
      </c>
      <c r="E54" s="1020">
        <v>14250</v>
      </c>
      <c r="F54" s="1020">
        <v>6250</v>
      </c>
      <c r="G54" s="1020">
        <v>10720</v>
      </c>
      <c r="H54" s="906">
        <v>14550</v>
      </c>
      <c r="I54" s="1020">
        <v>4500</v>
      </c>
      <c r="J54" s="1020">
        <v>2370</v>
      </c>
      <c r="K54" s="1020">
        <v>5260</v>
      </c>
      <c r="L54" s="1020">
        <v>2650</v>
      </c>
      <c r="M54" s="445"/>
      <c r="N54" s="687"/>
      <c r="O54" s="906">
        <v>9125</v>
      </c>
      <c r="P54" s="906">
        <v>12955</v>
      </c>
      <c r="Q54" s="906">
        <v>5345</v>
      </c>
      <c r="R54" s="906">
        <v>9145</v>
      </c>
      <c r="S54" s="906">
        <v>12000</v>
      </c>
      <c r="T54" s="715">
        <v>3713</v>
      </c>
      <c r="U54" s="715">
        <v>1960</v>
      </c>
      <c r="V54" s="1021">
        <v>5260</v>
      </c>
      <c r="W54" s="715">
        <v>2167</v>
      </c>
      <c r="X54" s="478"/>
      <c r="Y54" s="478"/>
    </row>
    <row r="55" spans="2:25" s="155" customFormat="1" hidden="1" outlineLevel="1">
      <c r="B55" s="1143"/>
      <c r="C55" s="448" t="s">
        <v>410</v>
      </c>
      <c r="D55" s="443"/>
      <c r="E55" s="443"/>
      <c r="F55" s="452"/>
      <c r="G55" s="443"/>
      <c r="H55" s="452"/>
      <c r="I55" s="443"/>
      <c r="J55" s="448"/>
      <c r="K55" s="443"/>
      <c r="L55" s="443"/>
      <c r="M55" s="443"/>
      <c r="N55" s="915"/>
      <c r="O55" s="443"/>
      <c r="P55" s="443"/>
      <c r="Q55" s="452"/>
      <c r="R55" s="443"/>
      <c r="S55" s="452"/>
      <c r="T55" s="478"/>
      <c r="U55" s="715"/>
      <c r="V55" s="715"/>
      <c r="W55" s="715"/>
      <c r="X55" s="478"/>
      <c r="Y55" s="478"/>
    </row>
    <row r="56" spans="2:25" s="155" customFormat="1" ht="21" hidden="1" outlineLevel="1">
      <c r="B56" s="1143"/>
      <c r="C56" s="444" t="s">
        <v>347</v>
      </c>
      <c r="D56" s="1020">
        <v>10760</v>
      </c>
      <c r="E56" s="1020">
        <v>14250</v>
      </c>
      <c r="F56" s="1020">
        <v>6250</v>
      </c>
      <c r="G56" s="1023"/>
      <c r="H56" s="1020">
        <v>13950</v>
      </c>
      <c r="I56" s="1020">
        <v>4680</v>
      </c>
      <c r="J56" s="1020">
        <v>2370</v>
      </c>
      <c r="K56" s="1020">
        <v>5490</v>
      </c>
      <c r="L56" s="1020">
        <v>2650</v>
      </c>
      <c r="M56" s="445"/>
      <c r="N56" s="687"/>
      <c r="O56" s="906">
        <v>9775</v>
      </c>
      <c r="P56" s="906">
        <v>12955</v>
      </c>
      <c r="Q56" s="906">
        <v>5345</v>
      </c>
      <c r="R56" s="916"/>
      <c r="S56" s="906">
        <v>12000</v>
      </c>
      <c r="T56" s="715">
        <v>3870</v>
      </c>
      <c r="U56" s="715">
        <v>1960</v>
      </c>
      <c r="V56" s="1022">
        <v>5490</v>
      </c>
      <c r="W56" s="715">
        <v>2167</v>
      </c>
      <c r="X56" s="478"/>
      <c r="Y56" s="478"/>
    </row>
    <row r="57" spans="2:25" s="155" customFormat="1" hidden="1" outlineLevel="1">
      <c r="B57" s="1143"/>
      <c r="C57" s="442" t="s">
        <v>438</v>
      </c>
      <c r="D57" s="443"/>
      <c r="E57" s="443"/>
      <c r="F57" s="452"/>
      <c r="G57" s="452"/>
      <c r="H57" s="452"/>
      <c r="I57" s="443"/>
      <c r="J57" s="442"/>
      <c r="K57" s="443"/>
      <c r="L57" s="443"/>
      <c r="M57" s="443"/>
      <c r="N57" s="915"/>
      <c r="O57" s="443"/>
      <c r="P57" s="443"/>
      <c r="Q57" s="452"/>
      <c r="R57" s="452"/>
      <c r="S57" s="452"/>
      <c r="T57" s="478"/>
      <c r="U57" s="715"/>
      <c r="V57" s="478"/>
      <c r="W57" s="478"/>
      <c r="X57" s="478"/>
      <c r="Y57" s="478"/>
    </row>
    <row r="58" spans="2:25" s="155" customFormat="1" hidden="1" outlineLevel="1">
      <c r="B58" s="1143"/>
      <c r="C58" s="442" t="s">
        <v>439</v>
      </c>
      <c r="D58" s="452"/>
      <c r="E58" s="443"/>
      <c r="F58" s="452"/>
      <c r="G58" s="452"/>
      <c r="H58" s="452"/>
      <c r="I58" s="443"/>
      <c r="J58" s="442"/>
      <c r="K58" s="443"/>
      <c r="L58" s="443"/>
      <c r="M58" s="443"/>
      <c r="N58" s="915"/>
      <c r="O58" s="452"/>
      <c r="P58" s="443"/>
      <c r="Q58" s="452"/>
      <c r="R58" s="452"/>
      <c r="S58" s="452"/>
      <c r="T58" s="478"/>
      <c r="U58" s="715"/>
      <c r="V58" s="478"/>
      <c r="W58" s="478"/>
      <c r="X58" s="478"/>
      <c r="Y58" s="478"/>
    </row>
    <row r="59" spans="2:25" s="155" customFormat="1" ht="21" hidden="1" outlineLevel="1">
      <c r="B59" s="1143"/>
      <c r="C59" s="444" t="s">
        <v>347</v>
      </c>
      <c r="D59" s="1020">
        <v>8520</v>
      </c>
      <c r="E59" s="445"/>
      <c r="F59" s="1020">
        <v>5300</v>
      </c>
      <c r="G59" s="1020">
        <v>8820</v>
      </c>
      <c r="H59" s="1020">
        <v>11800</v>
      </c>
      <c r="I59" s="1020">
        <v>4420</v>
      </c>
      <c r="J59" s="1020">
        <v>2370</v>
      </c>
      <c r="K59" s="445"/>
      <c r="L59" s="445"/>
      <c r="M59" s="445"/>
      <c r="N59" s="687"/>
      <c r="O59" s="970">
        <v>7745</v>
      </c>
      <c r="P59" s="445"/>
      <c r="Q59" s="906">
        <v>4525</v>
      </c>
      <c r="R59" s="906">
        <v>7640</v>
      </c>
      <c r="S59" s="906">
        <v>10710</v>
      </c>
      <c r="T59" s="715">
        <v>3018</v>
      </c>
      <c r="U59" s="715">
        <v>1534</v>
      </c>
      <c r="V59" s="478"/>
      <c r="W59" s="911">
        <v>3795</v>
      </c>
      <c r="X59" s="478"/>
      <c r="Y59" s="478"/>
    </row>
    <row r="60" spans="2:25" s="155" customFormat="1" hidden="1" outlineLevel="1">
      <c r="B60" s="1143"/>
      <c r="C60" s="442" t="s">
        <v>440</v>
      </c>
      <c r="D60" s="443"/>
      <c r="E60" s="443"/>
      <c r="F60" s="443"/>
      <c r="G60" s="443"/>
      <c r="H60" s="443"/>
      <c r="I60" s="443"/>
      <c r="J60" s="442"/>
      <c r="K60" s="443"/>
      <c r="L60" s="443"/>
      <c r="M60" s="443"/>
      <c r="N60" s="915"/>
      <c r="O60" s="443"/>
      <c r="P60" s="443"/>
      <c r="Q60" s="443"/>
      <c r="R60" s="443"/>
      <c r="S60" s="443"/>
      <c r="T60" s="478"/>
      <c r="U60" s="478"/>
      <c r="V60" s="478"/>
      <c r="W60" s="478"/>
      <c r="X60" s="478"/>
      <c r="Y60" s="478"/>
    </row>
    <row r="61" spans="2:25" s="155" customFormat="1" ht="21" hidden="1" outlineLevel="1">
      <c r="B61" s="1143"/>
      <c r="C61" s="444" t="s">
        <v>347</v>
      </c>
      <c r="D61" s="445"/>
      <c r="E61" s="445"/>
      <c r="F61" s="445"/>
      <c r="G61" s="1020">
        <v>8820</v>
      </c>
      <c r="H61" s="1020">
        <v>11710</v>
      </c>
      <c r="I61" s="445"/>
      <c r="J61" s="445"/>
      <c r="K61" s="445"/>
      <c r="L61" s="445"/>
      <c r="M61" s="1020">
        <v>4800</v>
      </c>
      <c r="N61" s="1025">
        <v>2650</v>
      </c>
      <c r="O61" s="445"/>
      <c r="P61" s="445"/>
      <c r="Q61" s="445"/>
      <c r="R61" s="906">
        <v>8020</v>
      </c>
      <c r="S61" s="906">
        <v>10710</v>
      </c>
      <c r="T61" s="478"/>
      <c r="U61" s="478"/>
      <c r="V61" s="478"/>
      <c r="W61" s="478"/>
      <c r="X61" s="715">
        <v>3970</v>
      </c>
      <c r="Y61" s="715">
        <v>2190</v>
      </c>
    </row>
    <row r="62" spans="2:25" s="155" customFormat="1" hidden="1" outlineLevel="1">
      <c r="B62" s="1143"/>
      <c r="C62" s="442" t="s">
        <v>441</v>
      </c>
      <c r="D62" s="443"/>
      <c r="E62" s="443"/>
      <c r="F62" s="443"/>
      <c r="G62" s="443"/>
      <c r="H62" s="443"/>
      <c r="I62" s="443"/>
      <c r="J62" s="442"/>
      <c r="K62" s="443"/>
      <c r="L62" s="443"/>
      <c r="M62" s="443"/>
      <c r="N62" s="915"/>
      <c r="O62" s="443"/>
      <c r="P62" s="443"/>
      <c r="Q62" s="443"/>
      <c r="R62" s="443"/>
      <c r="S62" s="443"/>
      <c r="T62" s="478"/>
      <c r="U62" s="478"/>
      <c r="V62" s="478"/>
      <c r="W62" s="478"/>
      <c r="X62" s="715"/>
      <c r="Y62" s="715"/>
    </row>
    <row r="63" spans="2:25" s="155" customFormat="1" ht="21" hidden="1" outlineLevel="1">
      <c r="B63" s="1201"/>
      <c r="C63" s="444" t="s">
        <v>347</v>
      </c>
      <c r="D63" s="445"/>
      <c r="E63" s="445"/>
      <c r="F63" s="445"/>
      <c r="G63" s="1020">
        <v>8820</v>
      </c>
      <c r="H63" s="1020">
        <v>11220</v>
      </c>
      <c r="I63" s="445"/>
      <c r="J63" s="445"/>
      <c r="K63" s="445"/>
      <c r="L63" s="445"/>
      <c r="M63" s="1020">
        <v>4620</v>
      </c>
      <c r="N63" s="1025">
        <v>2650</v>
      </c>
      <c r="O63" s="445"/>
      <c r="P63" s="445"/>
      <c r="Q63" s="445"/>
      <c r="R63" s="906">
        <v>8020</v>
      </c>
      <c r="S63" s="906">
        <v>10710</v>
      </c>
      <c r="T63" s="478"/>
      <c r="U63" s="478"/>
      <c r="V63" s="478"/>
      <c r="W63" s="478"/>
      <c r="X63" s="715">
        <v>3814</v>
      </c>
      <c r="Y63" s="715">
        <v>2190</v>
      </c>
    </row>
    <row r="64" spans="2:25" hidden="1" outlineLevel="1">
      <c r="O64" s="570"/>
      <c r="P64" s="570"/>
      <c r="Q64" s="570"/>
      <c r="R64" s="570"/>
      <c r="S64" s="570"/>
    </row>
    <row r="65" spans="2:19" hidden="1" outlineLevel="1">
      <c r="O65" s="74"/>
      <c r="P65" s="74"/>
      <c r="Q65" s="74"/>
      <c r="R65" s="74"/>
      <c r="S65" s="74"/>
    </row>
    <row r="66" spans="2:19" ht="18" customHeight="1" collapsed="1">
      <c r="B66" s="707"/>
      <c r="C66" s="251" t="s">
        <v>686</v>
      </c>
      <c r="D66" s="707"/>
      <c r="E66" s="707"/>
      <c r="F66" s="707"/>
      <c r="G66" s="707"/>
      <c r="H66" s="707"/>
      <c r="I66" s="707"/>
      <c r="J66" s="707"/>
      <c r="K66" s="707"/>
      <c r="L66" s="707"/>
      <c r="M66" s="707"/>
      <c r="N66" s="707"/>
    </row>
    <row r="67" spans="2:19" s="155" customFormat="1" ht="15" hidden="1" customHeight="1" outlineLevel="1">
      <c r="B67" s="1202" t="s">
        <v>401</v>
      </c>
      <c r="C67" s="1202"/>
      <c r="D67" s="1203" t="s">
        <v>395</v>
      </c>
      <c r="E67" s="1204"/>
      <c r="F67" s="1204"/>
      <c r="G67" s="1204"/>
      <c r="H67" s="1206"/>
      <c r="I67" s="1198" t="s">
        <v>333</v>
      </c>
      <c r="J67" s="1198"/>
      <c r="K67" s="18"/>
      <c r="L67" s="707" t="s">
        <v>613</v>
      </c>
      <c r="N67" s="18"/>
      <c r="R67" s="18"/>
    </row>
    <row r="68" spans="2:19" s="155" customFormat="1" ht="30" hidden="1" outlineLevel="1">
      <c r="B68" s="1202"/>
      <c r="C68" s="1202"/>
      <c r="D68" s="441" t="s">
        <v>402</v>
      </c>
      <c r="E68" s="869" t="s">
        <v>403</v>
      </c>
      <c r="F68" s="441" t="s">
        <v>404</v>
      </c>
      <c r="G68" s="441" t="s">
        <v>405</v>
      </c>
      <c r="H68" s="441" t="s">
        <v>406</v>
      </c>
      <c r="I68" s="464" t="s">
        <v>407</v>
      </c>
      <c r="J68" s="441" t="s">
        <v>408</v>
      </c>
      <c r="K68" s="18"/>
      <c r="L68" s="441" t="s">
        <v>402</v>
      </c>
      <c r="M68" s="441" t="s">
        <v>403</v>
      </c>
      <c r="N68" s="441" t="s">
        <v>404</v>
      </c>
      <c r="O68" s="441" t="s">
        <v>405</v>
      </c>
      <c r="P68" s="441" t="s">
        <v>406</v>
      </c>
      <c r="Q68" s="464" t="s">
        <v>407</v>
      </c>
      <c r="R68" s="441" t="s">
        <v>408</v>
      </c>
    </row>
    <row r="69" spans="2:19" s="93" customFormat="1" ht="11.25" hidden="1" customHeight="1" outlineLevel="1">
      <c r="B69" s="1199" t="s">
        <v>14</v>
      </c>
      <c r="C69" s="1200"/>
      <c r="D69" s="419" t="s">
        <v>18</v>
      </c>
      <c r="E69" s="419" t="s">
        <v>18</v>
      </c>
      <c r="F69" s="419" t="s">
        <v>18</v>
      </c>
      <c r="G69" s="419" t="s">
        <v>18</v>
      </c>
      <c r="H69" s="419" t="s">
        <v>18</v>
      </c>
      <c r="I69" s="419" t="s">
        <v>18</v>
      </c>
      <c r="J69" s="419" t="s">
        <v>18</v>
      </c>
      <c r="K69" s="18"/>
      <c r="L69" s="910"/>
      <c r="M69" s="910"/>
      <c r="N69" s="570"/>
      <c r="O69" s="910"/>
      <c r="P69" s="910"/>
      <c r="Q69" s="570"/>
      <c r="R69" s="570"/>
    </row>
    <row r="70" spans="2:19" s="93" customFormat="1" ht="11.25" hidden="1" customHeight="1" outlineLevel="1">
      <c r="B70" s="1199" t="s">
        <v>31</v>
      </c>
      <c r="C70" s="1200"/>
      <c r="D70" s="419" t="s">
        <v>43</v>
      </c>
      <c r="E70" s="419" t="s">
        <v>43</v>
      </c>
      <c r="F70" s="419" t="s">
        <v>43</v>
      </c>
      <c r="G70" s="419" t="s">
        <v>43</v>
      </c>
      <c r="H70" s="419" t="s">
        <v>43</v>
      </c>
      <c r="I70" s="419" t="s">
        <v>45</v>
      </c>
      <c r="J70" s="419" t="s">
        <v>45</v>
      </c>
      <c r="K70" s="18"/>
      <c r="L70" s="910"/>
      <c r="M70" s="910"/>
      <c r="N70" s="570"/>
      <c r="O70" s="478"/>
      <c r="P70" s="910"/>
      <c r="Q70" s="570"/>
      <c r="R70" s="570"/>
    </row>
    <row r="71" spans="2:19" s="155" customFormat="1" hidden="1" outlineLevel="1">
      <c r="B71" s="1142" t="s">
        <v>346</v>
      </c>
      <c r="C71" s="442" t="s">
        <v>409</v>
      </c>
      <c r="D71" s="443"/>
      <c r="E71" s="443"/>
      <c r="F71" s="443"/>
      <c r="G71" s="443"/>
      <c r="H71" s="443"/>
      <c r="I71" s="442"/>
      <c r="J71" s="443"/>
      <c r="K71" s="18"/>
      <c r="L71" s="478"/>
      <c r="M71" s="478"/>
      <c r="N71" s="570"/>
      <c r="O71" s="478"/>
      <c r="P71" s="478"/>
      <c r="Q71" s="570"/>
      <c r="R71" s="570"/>
    </row>
    <row r="72" spans="2:19" s="447" customFormat="1" ht="21" hidden="1" outlineLevel="1">
      <c r="B72" s="1143"/>
      <c r="C72" s="444" t="s">
        <v>347</v>
      </c>
      <c r="D72" s="906">
        <v>4930</v>
      </c>
      <c r="E72" s="906">
        <v>4930</v>
      </c>
      <c r="F72" s="906">
        <v>5550</v>
      </c>
      <c r="G72" s="906">
        <v>5515</v>
      </c>
      <c r="H72" s="445"/>
      <c r="I72" s="906">
        <v>2075</v>
      </c>
      <c r="J72" s="906">
        <v>770</v>
      </c>
      <c r="K72" s="446"/>
      <c r="L72" s="913">
        <v>4480</v>
      </c>
      <c r="M72" s="913">
        <v>4480</v>
      </c>
      <c r="N72" s="914">
        <v>5046</v>
      </c>
      <c r="O72" s="913">
        <v>5012</v>
      </c>
      <c r="P72" s="913"/>
      <c r="Q72" s="907">
        <v>1887</v>
      </c>
      <c r="R72" s="907">
        <v>700</v>
      </c>
    </row>
    <row r="73" spans="2:19" s="155" customFormat="1" hidden="1" outlineLevel="1">
      <c r="B73" s="1143"/>
      <c r="C73" s="448" t="s">
        <v>410</v>
      </c>
      <c r="D73" s="443"/>
      <c r="E73" s="443"/>
      <c r="F73" s="443"/>
      <c r="G73" s="443"/>
      <c r="H73" s="443"/>
      <c r="I73" s="448"/>
      <c r="J73" s="443"/>
      <c r="K73" s="18"/>
      <c r="L73" s="478"/>
      <c r="M73" s="478"/>
      <c r="N73" s="570"/>
      <c r="O73" s="478"/>
      <c r="P73" s="478"/>
      <c r="Q73" s="768"/>
      <c r="R73" s="570"/>
    </row>
    <row r="74" spans="2:19" s="155" customFormat="1" hidden="1" outlineLevel="1">
      <c r="B74" s="1143"/>
      <c r="C74" s="442" t="s">
        <v>411</v>
      </c>
      <c r="D74" s="443"/>
      <c r="E74" s="443"/>
      <c r="F74" s="443"/>
      <c r="G74" s="443"/>
      <c r="H74" s="443"/>
      <c r="I74" s="442"/>
      <c r="J74" s="443"/>
      <c r="K74" s="18"/>
      <c r="L74" s="478"/>
      <c r="M74" s="478"/>
      <c r="N74" s="570"/>
      <c r="O74" s="910"/>
      <c r="P74" s="478"/>
      <c r="Q74" s="768"/>
      <c r="R74" s="570"/>
    </row>
    <row r="75" spans="2:19" s="155" customFormat="1" hidden="1" outlineLevel="1">
      <c r="B75" s="1143"/>
      <c r="C75" s="442" t="s">
        <v>412</v>
      </c>
      <c r="D75" s="443"/>
      <c r="E75" s="443"/>
      <c r="F75" s="443"/>
      <c r="G75" s="443"/>
      <c r="H75" s="443"/>
      <c r="I75" s="442"/>
      <c r="J75" s="443"/>
      <c r="K75" s="18"/>
      <c r="L75" s="478"/>
      <c r="M75" s="478"/>
      <c r="N75" s="570"/>
      <c r="O75" s="478"/>
      <c r="P75" s="478"/>
      <c r="Q75" s="768"/>
      <c r="R75" s="570"/>
    </row>
    <row r="76" spans="2:19" s="155" customFormat="1" hidden="1" outlineLevel="1">
      <c r="B76" s="1143"/>
      <c r="C76" s="442" t="s">
        <v>413</v>
      </c>
      <c r="D76" s="443"/>
      <c r="E76" s="443"/>
      <c r="F76" s="443"/>
      <c r="G76" s="443"/>
      <c r="H76" s="443"/>
      <c r="I76" s="442"/>
      <c r="J76" s="443"/>
      <c r="K76" s="18"/>
      <c r="L76" s="478"/>
      <c r="M76" s="478"/>
      <c r="N76" s="570"/>
      <c r="O76" s="478"/>
      <c r="P76" s="478"/>
      <c r="Q76" s="768"/>
      <c r="R76" s="570"/>
    </row>
    <row r="77" spans="2:19" s="155" customFormat="1" ht="21" hidden="1" outlineLevel="1">
      <c r="B77" s="1143"/>
      <c r="C77" s="444" t="s">
        <v>347</v>
      </c>
      <c r="D77" s="906">
        <v>4520</v>
      </c>
      <c r="E77" s="906">
        <v>4520</v>
      </c>
      <c r="F77" s="906">
        <v>4985</v>
      </c>
      <c r="G77" s="906">
        <v>5115</v>
      </c>
      <c r="H77" s="906">
        <v>4985</v>
      </c>
      <c r="I77" s="906">
        <v>2050</v>
      </c>
      <c r="J77" s="906">
        <v>750</v>
      </c>
      <c r="K77" s="18"/>
      <c r="L77" s="478">
        <v>4110</v>
      </c>
      <c r="M77" s="478">
        <v>4110</v>
      </c>
      <c r="N77" s="570">
        <v>4530</v>
      </c>
      <c r="O77" s="570">
        <v>4648</v>
      </c>
      <c r="P77" s="478">
        <v>4530</v>
      </c>
      <c r="Q77" s="768">
        <v>1865</v>
      </c>
      <c r="R77" s="907">
        <v>683</v>
      </c>
    </row>
    <row r="78" spans="2:19" s="155" customFormat="1" hidden="1" outlineLevel="1">
      <c r="B78" s="1143"/>
      <c r="C78" s="442" t="s">
        <v>414</v>
      </c>
      <c r="D78" s="443"/>
      <c r="E78" s="443"/>
      <c r="F78" s="443"/>
      <c r="G78" s="443"/>
      <c r="H78" s="443"/>
      <c r="I78" s="442"/>
      <c r="J78" s="443"/>
      <c r="K78" s="18"/>
      <c r="L78" s="478"/>
      <c r="M78" s="478"/>
      <c r="N78" s="570"/>
      <c r="O78" s="478"/>
      <c r="P78" s="478"/>
      <c r="Q78" s="768"/>
      <c r="R78" s="570"/>
    </row>
    <row r="79" spans="2:19" s="155" customFormat="1" ht="21" hidden="1" outlineLevel="1">
      <c r="B79" s="1201"/>
      <c r="C79" s="444" t="s">
        <v>347</v>
      </c>
      <c r="D79" s="906">
        <v>5835</v>
      </c>
      <c r="E79" s="445"/>
      <c r="F79" s="445"/>
      <c r="G79" s="445"/>
      <c r="H79" s="445"/>
      <c r="I79" s="906">
        <v>2525</v>
      </c>
      <c r="J79" s="906">
        <v>1145</v>
      </c>
      <c r="K79" s="18"/>
      <c r="L79" s="478">
        <v>5303</v>
      </c>
      <c r="M79" s="478"/>
      <c r="N79" s="570"/>
      <c r="O79" s="478"/>
      <c r="P79" s="478"/>
      <c r="Q79" s="768">
        <v>2296</v>
      </c>
      <c r="R79" s="907">
        <v>1042</v>
      </c>
    </row>
    <row r="80" spans="2:19" hidden="1" outlineLevel="1">
      <c r="D80" s="835"/>
      <c r="E80" s="835"/>
      <c r="F80" s="835"/>
      <c r="G80" s="835"/>
      <c r="H80" s="835"/>
      <c r="I80" s="835"/>
      <c r="J80" s="835"/>
    </row>
    <row r="81" spans="2:21" s="19" customFormat="1" hidden="1" outlineLevel="1">
      <c r="K81" s="18"/>
      <c r="N81" s="18"/>
      <c r="Q81" s="18"/>
      <c r="R81" s="18"/>
    </row>
    <row r="82" spans="2:21" s="155" customFormat="1" ht="15" hidden="1" customHeight="1" outlineLevel="1">
      <c r="B82" s="1202" t="s">
        <v>401</v>
      </c>
      <c r="C82" s="1202"/>
      <c r="D82" s="1015" t="s">
        <v>395</v>
      </c>
      <c r="E82" s="1015" t="s">
        <v>333</v>
      </c>
      <c r="F82" s="1015" t="s">
        <v>395</v>
      </c>
      <c r="G82" s="1015" t="s">
        <v>333</v>
      </c>
      <c r="H82" s="1015" t="s">
        <v>395</v>
      </c>
      <c r="I82" s="1220" t="s">
        <v>333</v>
      </c>
      <c r="J82" s="1221"/>
      <c r="K82" s="18"/>
      <c r="N82" s="18"/>
      <c r="O82" s="18"/>
      <c r="Q82" s="251" t="s">
        <v>613</v>
      </c>
      <c r="R82" s="18"/>
    </row>
    <row r="83" spans="2:21" s="155" customFormat="1" ht="30" hidden="1" outlineLevel="1">
      <c r="B83" s="1202"/>
      <c r="C83" s="1202"/>
      <c r="D83" s="864" t="s">
        <v>415</v>
      </c>
      <c r="E83" s="449" t="s">
        <v>416</v>
      </c>
      <c r="F83" s="864" t="s">
        <v>417</v>
      </c>
      <c r="G83" s="449" t="s">
        <v>418</v>
      </c>
      <c r="H83" s="443" t="s">
        <v>419</v>
      </c>
      <c r="I83" s="443" t="s">
        <v>420</v>
      </c>
      <c r="J83" s="443" t="s">
        <v>421</v>
      </c>
      <c r="K83" s="18"/>
      <c r="L83" s="864" t="s">
        <v>415</v>
      </c>
      <c r="M83" s="449" t="s">
        <v>416</v>
      </c>
      <c r="N83" s="449" t="s">
        <v>417</v>
      </c>
      <c r="O83" s="449" t="s">
        <v>418</v>
      </c>
      <c r="P83" s="443" t="s">
        <v>419</v>
      </c>
      <c r="Q83" s="443" t="s">
        <v>420</v>
      </c>
      <c r="R83" s="443" t="s">
        <v>421</v>
      </c>
    </row>
    <row r="84" spans="2:21" s="93" customFormat="1" ht="11.25" hidden="1" customHeight="1" outlineLevel="1">
      <c r="B84" s="1199" t="s">
        <v>14</v>
      </c>
      <c r="C84" s="1200"/>
      <c r="D84" s="419" t="s">
        <v>18</v>
      </c>
      <c r="E84" s="419" t="s">
        <v>18</v>
      </c>
      <c r="F84" s="419" t="s">
        <v>18</v>
      </c>
      <c r="G84" s="419" t="s">
        <v>18</v>
      </c>
      <c r="H84" s="419" t="s">
        <v>18</v>
      </c>
      <c r="I84" s="419" t="s">
        <v>18</v>
      </c>
      <c r="J84" s="419" t="s">
        <v>18</v>
      </c>
      <c r="K84" s="18"/>
      <c r="L84" s="910"/>
      <c r="M84" s="910"/>
      <c r="N84" s="570"/>
      <c r="O84" s="570"/>
      <c r="P84" s="910"/>
      <c r="Q84" s="570"/>
      <c r="R84" s="570"/>
      <c r="S84" s="155"/>
      <c r="T84" s="155"/>
      <c r="U84" s="155"/>
    </row>
    <row r="85" spans="2:21" s="93" customFormat="1" ht="11.25" hidden="1" customHeight="1" outlineLevel="1">
      <c r="B85" s="1199" t="s">
        <v>31</v>
      </c>
      <c r="C85" s="1200"/>
      <c r="D85" s="419" t="s">
        <v>43</v>
      </c>
      <c r="E85" s="419" t="s">
        <v>43</v>
      </c>
      <c r="F85" s="419" t="s">
        <v>43</v>
      </c>
      <c r="G85" s="419" t="s">
        <v>43</v>
      </c>
      <c r="H85" s="419" t="s">
        <v>43</v>
      </c>
      <c r="I85" s="419" t="s">
        <v>43</v>
      </c>
      <c r="J85" s="419" t="s">
        <v>43</v>
      </c>
      <c r="K85" s="18"/>
      <c r="L85" s="910"/>
      <c r="M85" s="910"/>
      <c r="N85" s="570"/>
      <c r="O85" s="908"/>
      <c r="P85" s="910"/>
      <c r="Q85" s="570"/>
      <c r="R85" s="570"/>
      <c r="S85" s="155"/>
      <c r="T85" s="155"/>
      <c r="U85" s="155"/>
    </row>
    <row r="86" spans="2:21" s="155" customFormat="1" hidden="1" outlineLevel="1">
      <c r="B86" s="1142" t="s">
        <v>346</v>
      </c>
      <c r="C86" s="448" t="s">
        <v>410</v>
      </c>
      <c r="D86" s="443"/>
      <c r="E86" s="443"/>
      <c r="F86" s="443"/>
      <c r="G86" s="443"/>
      <c r="H86" s="443"/>
      <c r="I86" s="1222"/>
      <c r="J86" s="1222"/>
      <c r="K86" s="18"/>
      <c r="L86" s="478"/>
      <c r="M86" s="478"/>
      <c r="N86" s="570"/>
      <c r="O86" s="570"/>
      <c r="P86" s="478"/>
      <c r="Q86" s="570"/>
      <c r="R86" s="570"/>
    </row>
    <row r="87" spans="2:21" s="155" customFormat="1" hidden="1" outlineLevel="1">
      <c r="B87" s="1143"/>
      <c r="C87" s="442" t="s">
        <v>411</v>
      </c>
      <c r="D87" s="443"/>
      <c r="E87" s="443"/>
      <c r="F87" s="443"/>
      <c r="G87" s="443"/>
      <c r="H87" s="443"/>
      <c r="I87" s="1213"/>
      <c r="J87" s="1213"/>
      <c r="K87" s="18"/>
      <c r="L87" s="478"/>
      <c r="M87" s="478"/>
      <c r="N87" s="570"/>
      <c r="O87" s="908"/>
      <c r="P87" s="478"/>
      <c r="Q87" s="570"/>
      <c r="R87" s="570"/>
    </row>
    <row r="88" spans="2:21" s="155" customFormat="1" hidden="1" outlineLevel="1">
      <c r="B88" s="1143"/>
      <c r="C88" s="442" t="s">
        <v>412</v>
      </c>
      <c r="D88" s="443"/>
      <c r="E88" s="443"/>
      <c r="F88" s="443"/>
      <c r="G88" s="443"/>
      <c r="H88" s="443"/>
      <c r="I88" s="1214"/>
      <c r="J88" s="1214"/>
      <c r="K88" s="18"/>
      <c r="L88" s="478"/>
      <c r="M88" s="478"/>
      <c r="N88" s="570"/>
      <c r="O88" s="570"/>
      <c r="P88" s="478"/>
      <c r="Q88" s="570"/>
      <c r="R88" s="570"/>
    </row>
    <row r="89" spans="2:21" s="155" customFormat="1" ht="21" hidden="1" outlineLevel="1">
      <c r="B89" s="1143"/>
      <c r="C89" s="444" t="s">
        <v>347</v>
      </c>
      <c r="D89" s="906">
        <v>7895</v>
      </c>
      <c r="E89" s="906">
        <v>3220</v>
      </c>
      <c r="F89" s="906">
        <v>8020</v>
      </c>
      <c r="G89" s="906">
        <v>3220</v>
      </c>
      <c r="H89" s="906">
        <v>4520</v>
      </c>
      <c r="I89" s="906">
        <v>2340</v>
      </c>
      <c r="J89" s="906">
        <v>2155</v>
      </c>
      <c r="K89" s="18"/>
      <c r="L89" s="478">
        <v>7179</v>
      </c>
      <c r="M89" s="478">
        <v>2929</v>
      </c>
      <c r="N89" s="570">
        <v>7291</v>
      </c>
      <c r="O89" s="908">
        <v>2929</v>
      </c>
      <c r="P89" s="478">
        <v>4066</v>
      </c>
      <c r="Q89" s="768">
        <v>2124</v>
      </c>
      <c r="R89" s="768">
        <v>1960</v>
      </c>
    </row>
    <row r="90" spans="2:21" s="155" customFormat="1" hidden="1" outlineLevel="1">
      <c r="B90" s="1143"/>
      <c r="C90" s="442" t="s">
        <v>413</v>
      </c>
      <c r="D90" s="443"/>
      <c r="E90" s="443"/>
      <c r="F90" s="443"/>
      <c r="G90" s="443"/>
      <c r="H90" s="443"/>
      <c r="I90" s="443"/>
      <c r="J90" s="442"/>
      <c r="K90" s="18"/>
      <c r="L90" s="478"/>
      <c r="M90" s="478"/>
      <c r="N90" s="570"/>
      <c r="O90" s="570"/>
      <c r="P90" s="478"/>
      <c r="Q90" s="570"/>
      <c r="R90" s="570"/>
    </row>
    <row r="91" spans="2:21" s="155" customFormat="1" ht="21" hidden="1" outlineLevel="1">
      <c r="B91" s="1143"/>
      <c r="C91" s="444" t="s">
        <v>347</v>
      </c>
      <c r="D91" s="906">
        <v>8865</v>
      </c>
      <c r="E91" s="906">
        <v>3725</v>
      </c>
      <c r="F91" s="906">
        <v>8975</v>
      </c>
      <c r="G91" s="906">
        <v>3725</v>
      </c>
      <c r="H91" s="445"/>
      <c r="I91" s="445"/>
      <c r="J91" s="445"/>
      <c r="K91" s="18"/>
      <c r="L91" s="478">
        <v>8058</v>
      </c>
      <c r="M91" s="478">
        <v>3388</v>
      </c>
      <c r="N91" s="570">
        <v>8159</v>
      </c>
      <c r="O91" s="908">
        <v>3388</v>
      </c>
      <c r="P91" s="478"/>
      <c r="Q91" s="570"/>
      <c r="R91" s="570"/>
    </row>
    <row r="92" spans="2:21" s="155" customFormat="1" hidden="1" outlineLevel="1">
      <c r="B92" s="1143"/>
      <c r="C92" s="442" t="s">
        <v>414</v>
      </c>
      <c r="D92" s="443"/>
      <c r="E92" s="443"/>
      <c r="F92" s="443"/>
      <c r="G92" s="443"/>
      <c r="H92" s="443"/>
      <c r="I92" s="443"/>
      <c r="J92" s="442"/>
      <c r="K92" s="18"/>
      <c r="L92" s="478"/>
      <c r="M92" s="478"/>
      <c r="N92" s="570"/>
      <c r="O92" s="478"/>
      <c r="P92" s="478"/>
      <c r="Q92" s="570"/>
      <c r="R92" s="570"/>
    </row>
    <row r="93" spans="2:21" s="155" customFormat="1" ht="21" hidden="1" outlineLevel="1">
      <c r="B93" s="1201"/>
      <c r="C93" s="444" t="s">
        <v>347</v>
      </c>
      <c r="D93" s="906">
        <v>9510</v>
      </c>
      <c r="E93" s="906">
        <v>4070</v>
      </c>
      <c r="F93" s="906">
        <v>9935</v>
      </c>
      <c r="G93" s="906">
        <v>4070</v>
      </c>
      <c r="H93" s="445"/>
      <c r="I93" s="445"/>
      <c r="J93" s="445"/>
      <c r="K93" s="18"/>
      <c r="L93" s="478">
        <v>8646</v>
      </c>
      <c r="M93" s="478">
        <v>3702</v>
      </c>
      <c r="N93" s="570">
        <v>9033</v>
      </c>
      <c r="O93" s="478">
        <v>3702</v>
      </c>
      <c r="P93" s="478"/>
      <c r="Q93" s="570"/>
      <c r="R93" s="570"/>
    </row>
    <row r="94" spans="2:21" hidden="1" outlineLevel="1"/>
    <row r="95" spans="2:21" s="19" customFormat="1" hidden="1" outlineLevel="1">
      <c r="L95" s="18"/>
      <c r="M95" s="18"/>
      <c r="N95" s="18"/>
    </row>
    <row r="96" spans="2:21" s="155" customFormat="1" ht="15" hidden="1" customHeight="1" outlineLevel="1">
      <c r="B96" s="1202" t="s">
        <v>401</v>
      </c>
      <c r="C96" s="1202"/>
      <c r="D96" s="1203" t="s">
        <v>395</v>
      </c>
      <c r="E96" s="1204"/>
      <c r="F96" s="1198" t="s">
        <v>333</v>
      </c>
      <c r="G96" s="1198"/>
      <c r="H96" s="365"/>
      <c r="K96" s="19"/>
      <c r="L96" s="707" t="s">
        <v>613</v>
      </c>
      <c r="M96" s="707"/>
      <c r="N96" s="18"/>
    </row>
    <row r="97" spans="2:17" s="155" customFormat="1" hidden="1" outlineLevel="1">
      <c r="B97" s="1202"/>
      <c r="C97" s="1202"/>
      <c r="D97" s="441" t="s">
        <v>422</v>
      </c>
      <c r="E97" s="441" t="s">
        <v>423</v>
      </c>
      <c r="F97" s="441" t="s">
        <v>424</v>
      </c>
      <c r="G97" s="441" t="s">
        <v>425</v>
      </c>
      <c r="H97" s="450"/>
      <c r="J97" s="441" t="s">
        <v>422</v>
      </c>
      <c r="K97" s="441" t="s">
        <v>423</v>
      </c>
      <c r="L97" s="441" t="s">
        <v>424</v>
      </c>
      <c r="M97" s="441" t="s">
        <v>425</v>
      </c>
      <c r="N97" s="18"/>
      <c r="O97" s="19"/>
      <c r="P97" s="19"/>
      <c r="Q97" s="19"/>
    </row>
    <row r="98" spans="2:17" s="93" customFormat="1" ht="11.25" hidden="1" customHeight="1" outlineLevel="1">
      <c r="B98" s="1199" t="s">
        <v>14</v>
      </c>
      <c r="C98" s="1200"/>
      <c r="D98" s="419" t="s">
        <v>18</v>
      </c>
      <c r="E98" s="419" t="s">
        <v>18</v>
      </c>
      <c r="F98" s="419" t="s">
        <v>18</v>
      </c>
      <c r="G98" s="419" t="s">
        <v>18</v>
      </c>
      <c r="H98" s="420"/>
      <c r="J98" s="910"/>
      <c r="K98" s="908"/>
      <c r="L98" s="908"/>
      <c r="M98" s="908"/>
      <c r="N98" s="18"/>
      <c r="O98" s="155"/>
      <c r="P98" s="155"/>
      <c r="Q98" s="155"/>
    </row>
    <row r="99" spans="2:17" s="93" customFormat="1" ht="11.25" hidden="1" customHeight="1" outlineLevel="1">
      <c r="B99" s="1199" t="s">
        <v>31</v>
      </c>
      <c r="C99" s="1200"/>
      <c r="D99" s="419" t="s">
        <v>43</v>
      </c>
      <c r="E99" s="419" t="s">
        <v>43</v>
      </c>
      <c r="F99" s="419" t="s">
        <v>43</v>
      </c>
      <c r="G99" s="419" t="s">
        <v>43</v>
      </c>
      <c r="H99" s="420"/>
      <c r="J99" s="910"/>
      <c r="K99" s="908"/>
      <c r="L99" s="909"/>
      <c r="M99" s="909"/>
      <c r="N99" s="18"/>
      <c r="O99" s="19"/>
      <c r="P99" s="19"/>
      <c r="Q99" s="19"/>
    </row>
    <row r="100" spans="2:17" s="155" customFormat="1" hidden="1" outlineLevel="1">
      <c r="B100" s="1142" t="s">
        <v>346</v>
      </c>
      <c r="C100" s="442" t="s">
        <v>409</v>
      </c>
      <c r="D100" s="443"/>
      <c r="E100" s="443"/>
      <c r="F100" s="443"/>
      <c r="G100" s="443"/>
      <c r="H100" s="192"/>
      <c r="J100" s="478"/>
      <c r="K100" s="908"/>
      <c r="L100" s="909"/>
      <c r="M100" s="909"/>
      <c r="N100" s="18"/>
    </row>
    <row r="101" spans="2:17" s="155" customFormat="1" ht="21" hidden="1" outlineLevel="1">
      <c r="B101" s="1143"/>
      <c r="C101" s="444" t="s">
        <v>347</v>
      </c>
      <c r="D101" s="445"/>
      <c r="E101" s="906">
        <v>5780</v>
      </c>
      <c r="F101" s="906">
        <v>2125</v>
      </c>
      <c r="G101" s="906">
        <v>770</v>
      </c>
      <c r="H101" s="192"/>
      <c r="J101" s="478"/>
      <c r="K101" s="908">
        <v>5253</v>
      </c>
      <c r="L101" s="909">
        <v>1932</v>
      </c>
      <c r="M101" s="909">
        <v>700</v>
      </c>
      <c r="N101" s="18"/>
      <c r="O101" s="19"/>
      <c r="P101" s="19"/>
      <c r="Q101" s="19"/>
    </row>
    <row r="102" spans="2:17" s="155" customFormat="1" hidden="1" outlineLevel="1">
      <c r="B102" s="1143"/>
      <c r="C102" s="448" t="s">
        <v>410</v>
      </c>
      <c r="D102" s="443"/>
      <c r="E102" s="443"/>
      <c r="F102" s="443"/>
      <c r="G102" s="443"/>
      <c r="H102" s="192"/>
      <c r="J102" s="478"/>
      <c r="K102" s="908"/>
      <c r="L102" s="909"/>
      <c r="M102" s="909"/>
      <c r="N102" s="18"/>
    </row>
    <row r="103" spans="2:17" s="155" customFormat="1" hidden="1" outlineLevel="1">
      <c r="B103" s="1143"/>
      <c r="C103" s="442" t="s">
        <v>411</v>
      </c>
      <c r="D103" s="443"/>
      <c r="E103" s="443"/>
      <c r="F103" s="443"/>
      <c r="G103" s="443"/>
      <c r="H103" s="192"/>
      <c r="J103" s="478"/>
      <c r="K103" s="908"/>
      <c r="L103" s="909"/>
      <c r="M103" s="909"/>
      <c r="N103" s="18"/>
      <c r="O103" s="19"/>
      <c r="P103" s="19"/>
      <c r="Q103" s="19"/>
    </row>
    <row r="104" spans="2:17" s="155" customFormat="1" hidden="1" outlineLevel="1">
      <c r="B104" s="1143"/>
      <c r="C104" s="442" t="s">
        <v>412</v>
      </c>
      <c r="D104" s="443"/>
      <c r="E104" s="443"/>
      <c r="F104" s="443"/>
      <c r="G104" s="443"/>
      <c r="H104" s="192"/>
      <c r="J104" s="478"/>
      <c r="K104" s="908"/>
      <c r="L104" s="909"/>
      <c r="M104" s="909"/>
      <c r="N104" s="18"/>
    </row>
    <row r="105" spans="2:17" s="155" customFormat="1" hidden="1" outlineLevel="1">
      <c r="B105" s="1143"/>
      <c r="C105" s="442" t="s">
        <v>413</v>
      </c>
      <c r="D105" s="443"/>
      <c r="E105" s="443"/>
      <c r="F105" s="443"/>
      <c r="G105" s="443"/>
      <c r="H105" s="192"/>
      <c r="J105" s="478"/>
      <c r="K105" s="908"/>
      <c r="L105" s="909"/>
      <c r="M105" s="909"/>
      <c r="N105" s="18"/>
      <c r="O105" s="19"/>
      <c r="P105" s="19"/>
      <c r="Q105" s="19"/>
    </row>
    <row r="106" spans="2:17" s="155" customFormat="1" ht="21" hidden="1" outlineLevel="1">
      <c r="B106" s="1143"/>
      <c r="C106" s="444" t="s">
        <v>347</v>
      </c>
      <c r="D106" s="906">
        <v>4695</v>
      </c>
      <c r="E106" s="906">
        <v>5315</v>
      </c>
      <c r="F106" s="906">
        <v>2105</v>
      </c>
      <c r="G106" s="906">
        <v>750</v>
      </c>
      <c r="H106" s="192"/>
      <c r="J106" s="478">
        <v>4267</v>
      </c>
      <c r="K106" s="908">
        <v>4833</v>
      </c>
      <c r="L106" s="909">
        <v>1865</v>
      </c>
      <c r="M106" s="909">
        <v>683</v>
      </c>
      <c r="N106" s="18"/>
    </row>
    <row r="107" spans="2:17" s="155" customFormat="1" hidden="1" outlineLevel="1">
      <c r="B107" s="1143"/>
      <c r="C107" s="442" t="s">
        <v>414</v>
      </c>
      <c r="D107" s="443"/>
      <c r="E107" s="443"/>
      <c r="F107" s="443"/>
      <c r="G107" s="443"/>
      <c r="H107" s="192"/>
      <c r="J107" s="478"/>
      <c r="K107" s="908"/>
      <c r="L107" s="909"/>
      <c r="M107" s="909"/>
      <c r="N107" s="18"/>
    </row>
    <row r="108" spans="2:17" s="155" customFormat="1" ht="24.75" hidden="1" customHeight="1" outlineLevel="1">
      <c r="B108" s="1201"/>
      <c r="C108" s="444" t="s">
        <v>347</v>
      </c>
      <c r="D108" s="906">
        <v>5835</v>
      </c>
      <c r="E108" s="906">
        <v>6445</v>
      </c>
      <c r="F108" s="906">
        <v>2525</v>
      </c>
      <c r="G108" s="906">
        <v>1145</v>
      </c>
      <c r="H108" s="192"/>
      <c r="J108" s="478">
        <v>5303</v>
      </c>
      <c r="K108" s="908">
        <v>5858</v>
      </c>
      <c r="L108" s="909">
        <v>2296</v>
      </c>
      <c r="M108" s="909">
        <v>1042</v>
      </c>
      <c r="N108" s="18"/>
    </row>
    <row r="109" spans="2:17" s="19" customFormat="1" hidden="1" outlineLevel="1">
      <c r="L109" s="18"/>
      <c r="M109" s="18"/>
      <c r="N109" s="18"/>
    </row>
    <row r="110" spans="2:17" s="19" customFormat="1" hidden="1" outlineLevel="1">
      <c r="C110" s="969" t="s">
        <v>574</v>
      </c>
      <c r="D110" s="969">
        <v>1.05</v>
      </c>
      <c r="M110" s="18"/>
      <c r="N110" s="18"/>
    </row>
    <row r="111" spans="2:17" s="155" customFormat="1" ht="15" hidden="1" customHeight="1" outlineLevel="1">
      <c r="B111" s="1202" t="s">
        <v>401</v>
      </c>
      <c r="C111" s="1202"/>
      <c r="D111" s="1203" t="s">
        <v>395</v>
      </c>
      <c r="E111" s="1204"/>
      <c r="F111" s="1204"/>
      <c r="G111" s="1204"/>
      <c r="H111" s="1206"/>
      <c r="I111" s="1198" t="s">
        <v>333</v>
      </c>
      <c r="J111" s="1198"/>
      <c r="K111" s="1198"/>
      <c r="L111" s="1198"/>
      <c r="M111" s="1198"/>
      <c r="N111" s="1198"/>
    </row>
    <row r="112" spans="2:17" s="155" customFormat="1" hidden="1" outlineLevel="1">
      <c r="B112" s="1202"/>
      <c r="C112" s="1202"/>
      <c r="D112" s="441" t="s">
        <v>426</v>
      </c>
      <c r="E112" s="441" t="s">
        <v>427</v>
      </c>
      <c r="F112" s="441" t="s">
        <v>428</v>
      </c>
      <c r="G112" s="441" t="s">
        <v>429</v>
      </c>
      <c r="H112" s="441" t="s">
        <v>430</v>
      </c>
      <c r="I112" s="441" t="s">
        <v>431</v>
      </c>
      <c r="J112" s="441" t="s">
        <v>432</v>
      </c>
      <c r="K112" s="441" t="s">
        <v>433</v>
      </c>
      <c r="L112" s="441" t="s">
        <v>434</v>
      </c>
      <c r="M112" s="451" t="s">
        <v>435</v>
      </c>
      <c r="N112" s="451" t="s">
        <v>436</v>
      </c>
      <c r="O112" s="707" t="s">
        <v>613</v>
      </c>
    </row>
    <row r="113" spans="2:25" s="93" customFormat="1" ht="11.25" hidden="1" customHeight="1" outlineLevel="1">
      <c r="B113" s="1199" t="s">
        <v>14</v>
      </c>
      <c r="C113" s="1200"/>
      <c r="D113" s="419" t="s">
        <v>18</v>
      </c>
      <c r="E113" s="419" t="s">
        <v>18</v>
      </c>
      <c r="F113" s="419" t="s">
        <v>18</v>
      </c>
      <c r="G113" s="419" t="s">
        <v>18</v>
      </c>
      <c r="H113" s="419" t="s">
        <v>18</v>
      </c>
      <c r="I113" s="419" t="s">
        <v>18</v>
      </c>
      <c r="J113" s="419" t="s">
        <v>18</v>
      </c>
      <c r="K113" s="419" t="s">
        <v>18</v>
      </c>
      <c r="L113" s="419" t="s">
        <v>18</v>
      </c>
      <c r="M113" s="419" t="s">
        <v>18</v>
      </c>
      <c r="N113" s="419" t="s">
        <v>18</v>
      </c>
      <c r="O113" s="869" t="s">
        <v>426</v>
      </c>
      <c r="P113" s="869" t="s">
        <v>427</v>
      </c>
      <c r="Q113" s="441" t="s">
        <v>428</v>
      </c>
      <c r="R113" s="441" t="s">
        <v>429</v>
      </c>
      <c r="S113" s="441" t="s">
        <v>430</v>
      </c>
      <c r="T113" s="441" t="s">
        <v>431</v>
      </c>
      <c r="U113" s="441" t="s">
        <v>432</v>
      </c>
      <c r="V113" s="441" t="s">
        <v>433</v>
      </c>
      <c r="W113" s="441" t="s">
        <v>434</v>
      </c>
      <c r="X113" s="451" t="s">
        <v>435</v>
      </c>
      <c r="Y113" s="451" t="s">
        <v>436</v>
      </c>
    </row>
    <row r="114" spans="2:25" s="93" customFormat="1" ht="11.25" hidden="1" customHeight="1" outlineLevel="1">
      <c r="B114" s="1199" t="s">
        <v>31</v>
      </c>
      <c r="C114" s="1200"/>
      <c r="D114" s="419" t="s">
        <v>43</v>
      </c>
      <c r="E114" s="419" t="s">
        <v>43</v>
      </c>
      <c r="F114" s="419" t="s">
        <v>43</v>
      </c>
      <c r="G114" s="419" t="s">
        <v>43</v>
      </c>
      <c r="H114" s="419" t="s">
        <v>43</v>
      </c>
      <c r="I114" s="419" t="s">
        <v>43</v>
      </c>
      <c r="J114" s="419" t="s">
        <v>43</v>
      </c>
      <c r="K114" s="419" t="s">
        <v>43</v>
      </c>
      <c r="L114" s="419" t="s">
        <v>43</v>
      </c>
      <c r="M114" s="419" t="s">
        <v>43</v>
      </c>
      <c r="N114" s="1018" t="s">
        <v>43</v>
      </c>
      <c r="O114" s="478"/>
      <c r="P114" s="910"/>
      <c r="Q114" s="910"/>
      <c r="R114" s="910"/>
      <c r="S114" s="910"/>
      <c r="T114" s="478"/>
      <c r="U114" s="478"/>
      <c r="V114" s="478"/>
      <c r="W114" s="478"/>
      <c r="X114" s="478"/>
      <c r="Y114" s="910"/>
    </row>
    <row r="115" spans="2:25" s="155" customFormat="1" hidden="1" outlineLevel="1">
      <c r="B115" s="1142" t="s">
        <v>346</v>
      </c>
      <c r="C115" s="442" t="s">
        <v>409</v>
      </c>
      <c r="D115" s="443"/>
      <c r="E115" s="443"/>
      <c r="F115" s="452"/>
      <c r="G115" s="443"/>
      <c r="H115" s="452"/>
      <c r="I115" s="443"/>
      <c r="J115" s="442"/>
      <c r="K115" s="443"/>
      <c r="L115" s="443"/>
      <c r="M115" s="443"/>
      <c r="N115" s="915"/>
      <c r="O115" s="478"/>
      <c r="P115" s="478"/>
      <c r="Q115" s="478"/>
      <c r="R115" s="478"/>
      <c r="S115" s="478"/>
      <c r="T115" s="478"/>
      <c r="U115" s="478"/>
      <c r="V115" s="478"/>
      <c r="W115" s="478"/>
      <c r="X115" s="478"/>
      <c r="Y115" s="910"/>
    </row>
    <row r="116" spans="2:25" s="155" customFormat="1" ht="30" hidden="1" outlineLevel="1">
      <c r="B116" s="1143"/>
      <c r="C116" s="448" t="s">
        <v>437</v>
      </c>
      <c r="D116" s="443"/>
      <c r="E116" s="443"/>
      <c r="F116" s="453"/>
      <c r="G116" s="452"/>
      <c r="H116" s="443"/>
      <c r="I116" s="443"/>
      <c r="J116" s="442"/>
      <c r="K116" s="443"/>
      <c r="L116" s="443"/>
      <c r="M116" s="443"/>
      <c r="N116" s="915"/>
      <c r="O116" s="478"/>
      <c r="P116" s="478"/>
      <c r="Q116" s="478"/>
      <c r="R116" s="478"/>
      <c r="S116" s="478"/>
      <c r="T116" s="478"/>
      <c r="U116" s="478"/>
      <c r="V116" s="478"/>
      <c r="W116" s="478"/>
      <c r="X116" s="478"/>
      <c r="Y116" s="478"/>
    </row>
    <row r="117" spans="2:25" s="155" customFormat="1" ht="21" hidden="1" outlineLevel="1">
      <c r="B117" s="1143"/>
      <c r="C117" s="444" t="s">
        <v>347</v>
      </c>
      <c r="D117" s="906">
        <f>CEILING(O117*$D$47,5)</f>
        <v>9585</v>
      </c>
      <c r="E117" s="906">
        <f>CEILING(P117*$D$47,5)</f>
        <v>13605</v>
      </c>
      <c r="F117" s="906">
        <f>CEILING(Q117*$D$47,5)</f>
        <v>5615</v>
      </c>
      <c r="G117" s="906">
        <f>CEILING(R117*$D$47,5)</f>
        <v>9605</v>
      </c>
      <c r="H117" s="906">
        <v>14550</v>
      </c>
      <c r="I117" s="906">
        <v>4085</v>
      </c>
      <c r="J117" s="906">
        <v>2155</v>
      </c>
      <c r="K117" s="906">
        <v>4775</v>
      </c>
      <c r="L117" s="906">
        <v>2385</v>
      </c>
      <c r="M117" s="445"/>
      <c r="N117" s="687"/>
      <c r="O117" s="906">
        <v>9125</v>
      </c>
      <c r="P117" s="906">
        <v>12955</v>
      </c>
      <c r="Q117" s="906">
        <v>5345</v>
      </c>
      <c r="R117" s="906">
        <v>9145</v>
      </c>
      <c r="S117" s="906">
        <v>12000</v>
      </c>
      <c r="T117" s="715">
        <v>3713</v>
      </c>
      <c r="U117" s="715">
        <v>1960</v>
      </c>
      <c r="V117" s="715">
        <v>4340</v>
      </c>
      <c r="W117" s="715">
        <v>2167</v>
      </c>
      <c r="X117" s="478"/>
      <c r="Y117" s="478"/>
    </row>
    <row r="118" spans="2:25" s="155" customFormat="1" hidden="1" outlineLevel="1">
      <c r="B118" s="1143"/>
      <c r="C118" s="448" t="s">
        <v>410</v>
      </c>
      <c r="D118" s="443"/>
      <c r="E118" s="443"/>
      <c r="F118" s="452"/>
      <c r="G118" s="443"/>
      <c r="H118" s="452"/>
      <c r="I118" s="443"/>
      <c r="J118" s="448"/>
      <c r="K118" s="443"/>
      <c r="L118" s="443"/>
      <c r="M118" s="443"/>
      <c r="N118" s="915"/>
      <c r="O118" s="443"/>
      <c r="P118" s="443"/>
      <c r="Q118" s="452"/>
      <c r="R118" s="443"/>
      <c r="S118" s="452"/>
      <c r="T118" s="478"/>
      <c r="U118" s="715"/>
      <c r="V118" s="715"/>
      <c r="W118" s="715"/>
      <c r="X118" s="478"/>
      <c r="Y118" s="478"/>
    </row>
    <row r="119" spans="2:25" s="155" customFormat="1" ht="21" hidden="1" outlineLevel="1">
      <c r="B119" s="1143"/>
      <c r="C119" s="444" t="s">
        <v>347</v>
      </c>
      <c r="D119" s="906">
        <f>CEILING(O119*$D$47,5)</f>
        <v>10265</v>
      </c>
      <c r="E119" s="906">
        <f>CEILING(P119*$D$47,5)</f>
        <v>13605</v>
      </c>
      <c r="F119" s="906">
        <f>CEILING(Q119*$D$47,5)</f>
        <v>5615</v>
      </c>
      <c r="G119" s="916"/>
      <c r="H119" s="906">
        <f>CEILING(S119*$D$47,5)</f>
        <v>12600</v>
      </c>
      <c r="I119" s="906">
        <v>4255</v>
      </c>
      <c r="J119" s="906">
        <v>2155</v>
      </c>
      <c r="K119" s="906">
        <v>4985</v>
      </c>
      <c r="L119" s="906">
        <v>2385</v>
      </c>
      <c r="M119" s="445"/>
      <c r="N119" s="687"/>
      <c r="O119" s="906">
        <v>9775</v>
      </c>
      <c r="P119" s="906">
        <v>12955</v>
      </c>
      <c r="Q119" s="906">
        <v>5345</v>
      </c>
      <c r="R119" s="916"/>
      <c r="S119" s="906">
        <v>12000</v>
      </c>
      <c r="T119" s="715">
        <v>3870</v>
      </c>
      <c r="U119" s="715">
        <v>1960</v>
      </c>
      <c r="V119" s="715">
        <v>4530</v>
      </c>
      <c r="W119" s="715">
        <v>2167</v>
      </c>
      <c r="X119" s="478"/>
      <c r="Y119" s="478"/>
    </row>
    <row r="120" spans="2:25" s="155" customFormat="1" hidden="1" outlineLevel="1">
      <c r="B120" s="1143"/>
      <c r="C120" s="442" t="s">
        <v>438</v>
      </c>
      <c r="D120" s="443"/>
      <c r="E120" s="443"/>
      <c r="F120" s="452"/>
      <c r="G120" s="452"/>
      <c r="H120" s="452"/>
      <c r="I120" s="443"/>
      <c r="J120" s="442"/>
      <c r="K120" s="443"/>
      <c r="L120" s="443"/>
      <c r="M120" s="443"/>
      <c r="N120" s="915"/>
      <c r="O120" s="443"/>
      <c r="P120" s="443"/>
      <c r="Q120" s="452"/>
      <c r="R120" s="452"/>
      <c r="S120" s="452"/>
      <c r="T120" s="478"/>
      <c r="U120" s="715"/>
      <c r="V120" s="478"/>
      <c r="W120" s="478"/>
      <c r="X120" s="478"/>
      <c r="Y120" s="478"/>
    </row>
    <row r="121" spans="2:25" s="155" customFormat="1" hidden="1" outlineLevel="1">
      <c r="B121" s="1143"/>
      <c r="C121" s="442" t="s">
        <v>439</v>
      </c>
      <c r="D121" s="452"/>
      <c r="E121" s="443"/>
      <c r="F121" s="452"/>
      <c r="G121" s="452"/>
      <c r="H121" s="452"/>
      <c r="I121" s="443"/>
      <c r="J121" s="442"/>
      <c r="K121" s="443"/>
      <c r="L121" s="443"/>
      <c r="M121" s="443"/>
      <c r="N121" s="915"/>
      <c r="O121" s="452"/>
      <c r="P121" s="443"/>
      <c r="Q121" s="452"/>
      <c r="R121" s="452"/>
      <c r="S121" s="452"/>
      <c r="T121" s="478"/>
      <c r="U121" s="715"/>
      <c r="V121" s="478"/>
      <c r="W121" s="478"/>
      <c r="X121" s="478"/>
      <c r="Y121" s="478"/>
    </row>
    <row r="122" spans="2:25" s="155" customFormat="1" ht="21" hidden="1" outlineLevel="1">
      <c r="B122" s="1143"/>
      <c r="C122" s="444" t="s">
        <v>347</v>
      </c>
      <c r="D122" s="970">
        <f>CEILING(O122*$D$47,5)</f>
        <v>8135</v>
      </c>
      <c r="E122" s="445"/>
      <c r="F122" s="906">
        <f>CEILING(Q122*$D$47,5)</f>
        <v>4755</v>
      </c>
      <c r="G122" s="906">
        <f>CEILING(R122*$D$47,5)</f>
        <v>8025</v>
      </c>
      <c r="H122" s="906">
        <f>CEILING(S122*$D$47,5)</f>
        <v>11250</v>
      </c>
      <c r="I122" s="906">
        <v>3320</v>
      </c>
      <c r="J122" s="906">
        <v>1685</v>
      </c>
      <c r="K122" s="445"/>
      <c r="L122" s="445"/>
      <c r="M122" s="445"/>
      <c r="N122" s="687"/>
      <c r="O122" s="970">
        <v>7745</v>
      </c>
      <c r="P122" s="445"/>
      <c r="Q122" s="906">
        <v>4525</v>
      </c>
      <c r="R122" s="906">
        <v>7640</v>
      </c>
      <c r="S122" s="906">
        <v>10710</v>
      </c>
      <c r="T122" s="715">
        <v>3018</v>
      </c>
      <c r="U122" s="715">
        <v>1534</v>
      </c>
      <c r="V122" s="478"/>
      <c r="W122" s="911">
        <v>3795</v>
      </c>
      <c r="X122" s="478"/>
      <c r="Y122" s="478"/>
    </row>
    <row r="123" spans="2:25" s="155" customFormat="1" hidden="1" outlineLevel="1">
      <c r="B123" s="1143"/>
      <c r="C123" s="442" t="s">
        <v>440</v>
      </c>
      <c r="D123" s="443"/>
      <c r="E123" s="443"/>
      <c r="F123" s="443"/>
      <c r="G123" s="443"/>
      <c r="H123" s="443"/>
      <c r="I123" s="443"/>
      <c r="J123" s="442"/>
      <c r="K123" s="443"/>
      <c r="L123" s="443"/>
      <c r="M123" s="443"/>
      <c r="N123" s="915"/>
      <c r="O123" s="443"/>
      <c r="P123" s="443"/>
      <c r="Q123" s="443"/>
      <c r="R123" s="443"/>
      <c r="S123" s="443"/>
      <c r="T123" s="478"/>
      <c r="U123" s="478"/>
      <c r="V123" s="478"/>
      <c r="W123" s="478"/>
      <c r="X123" s="478"/>
      <c r="Y123" s="478"/>
    </row>
    <row r="124" spans="2:25" s="155" customFormat="1" ht="21" hidden="1" outlineLevel="1">
      <c r="B124" s="1143"/>
      <c r="C124" s="444" t="s">
        <v>347</v>
      </c>
      <c r="D124" s="445"/>
      <c r="E124" s="445"/>
      <c r="F124" s="445"/>
      <c r="G124" s="906">
        <f>CEILING(R124*$D$47,5)</f>
        <v>8425</v>
      </c>
      <c r="H124" s="906">
        <f>CEILING(S124*$D$47,5)</f>
        <v>11250</v>
      </c>
      <c r="I124" s="445"/>
      <c r="J124" s="445"/>
      <c r="K124" s="445"/>
      <c r="L124" s="445"/>
      <c r="M124" s="906">
        <v>4365</v>
      </c>
      <c r="N124" s="917">
        <v>2410</v>
      </c>
      <c r="O124" s="445"/>
      <c r="P124" s="445"/>
      <c r="Q124" s="445"/>
      <c r="R124" s="906">
        <v>8020</v>
      </c>
      <c r="S124" s="906">
        <v>10710</v>
      </c>
      <c r="T124" s="478"/>
      <c r="U124" s="478"/>
      <c r="V124" s="478"/>
      <c r="W124" s="478"/>
      <c r="X124" s="715">
        <v>3970</v>
      </c>
      <c r="Y124" s="715">
        <v>2190</v>
      </c>
    </row>
    <row r="125" spans="2:25" s="155" customFormat="1" hidden="1" outlineLevel="1">
      <c r="B125" s="1143"/>
      <c r="C125" s="442" t="s">
        <v>441</v>
      </c>
      <c r="D125" s="443"/>
      <c r="E125" s="443"/>
      <c r="F125" s="443"/>
      <c r="G125" s="443"/>
      <c r="H125" s="443"/>
      <c r="I125" s="443"/>
      <c r="J125" s="442"/>
      <c r="K125" s="443"/>
      <c r="L125" s="443"/>
      <c r="M125" s="443"/>
      <c r="N125" s="915"/>
      <c r="O125" s="443"/>
      <c r="P125" s="443"/>
      <c r="Q125" s="443"/>
      <c r="R125" s="443"/>
      <c r="S125" s="443"/>
      <c r="T125" s="478"/>
      <c r="U125" s="478"/>
      <c r="V125" s="478"/>
      <c r="W125" s="478"/>
      <c r="X125" s="715"/>
      <c r="Y125" s="715"/>
    </row>
    <row r="126" spans="2:25" s="155" customFormat="1" ht="21" hidden="1" outlineLevel="1">
      <c r="B126" s="1201"/>
      <c r="C126" s="444" t="s">
        <v>347</v>
      </c>
      <c r="D126" s="445"/>
      <c r="E126" s="445"/>
      <c r="F126" s="445"/>
      <c r="G126" s="906">
        <f>CEILING(R126*$D$47,5)</f>
        <v>8425</v>
      </c>
      <c r="H126" s="906">
        <f>CEILING(S126*$D$47,5)</f>
        <v>11250</v>
      </c>
      <c r="I126" s="445"/>
      <c r="J126" s="445"/>
      <c r="K126" s="445"/>
      <c r="L126" s="445"/>
      <c r="M126" s="906">
        <v>4195</v>
      </c>
      <c r="N126" s="917">
        <v>2410</v>
      </c>
      <c r="O126" s="445"/>
      <c r="P126" s="445"/>
      <c r="Q126" s="445"/>
      <c r="R126" s="906">
        <v>8020</v>
      </c>
      <c r="S126" s="906">
        <v>10710</v>
      </c>
      <c r="T126" s="478"/>
      <c r="U126" s="478"/>
      <c r="V126" s="478"/>
      <c r="W126" s="478"/>
      <c r="X126" s="715">
        <v>3814</v>
      </c>
      <c r="Y126" s="715">
        <v>2190</v>
      </c>
    </row>
    <row r="127" spans="2:25" hidden="1" outlineLevel="1">
      <c r="O127" s="570"/>
      <c r="P127" s="570"/>
      <c r="Q127" s="570"/>
      <c r="R127" s="570"/>
      <c r="S127" s="570"/>
    </row>
    <row r="128" spans="2:25" collapsed="1">
      <c r="B128" s="707"/>
      <c r="C128" s="707" t="s">
        <v>569</v>
      </c>
      <c r="D128" s="707"/>
      <c r="E128" s="707"/>
      <c r="F128" s="707"/>
      <c r="G128" s="707"/>
      <c r="H128" s="707"/>
      <c r="I128" s="707"/>
      <c r="J128" s="707"/>
      <c r="K128" s="707"/>
      <c r="L128" s="707"/>
      <c r="M128" s="707"/>
      <c r="N128" s="707"/>
      <c r="O128" s="835"/>
      <c r="P128" s="835"/>
      <c r="Q128" s="835"/>
      <c r="R128" s="835"/>
      <c r="S128" s="835">
        <f>H63/S63-1</f>
        <v>4.7619047619047672E-2</v>
      </c>
    </row>
    <row r="129" spans="2:14" hidden="1" outlineLevel="1">
      <c r="B129" s="1223" t="s">
        <v>401</v>
      </c>
      <c r="C129" s="1223"/>
      <c r="D129" s="1224" t="s">
        <v>395</v>
      </c>
      <c r="E129" s="1225"/>
      <c r="F129" s="1225"/>
      <c r="G129" s="1225"/>
      <c r="H129" s="1226"/>
      <c r="I129" s="1227" t="s">
        <v>333</v>
      </c>
      <c r="J129" s="1227"/>
      <c r="K129" s="707"/>
      <c r="L129" s="707"/>
      <c r="M129" s="707"/>
      <c r="N129" s="707"/>
    </row>
    <row r="130" spans="2:14" hidden="1" outlineLevel="1">
      <c r="B130" s="1223"/>
      <c r="C130" s="1223"/>
      <c r="D130" s="856" t="s">
        <v>402</v>
      </c>
      <c r="E130" s="856" t="s">
        <v>403</v>
      </c>
      <c r="F130" s="856" t="s">
        <v>404</v>
      </c>
      <c r="G130" s="856" t="s">
        <v>405</v>
      </c>
      <c r="H130" s="856" t="s">
        <v>406</v>
      </c>
      <c r="I130" s="856" t="s">
        <v>407</v>
      </c>
      <c r="J130" s="856" t="s">
        <v>408</v>
      </c>
      <c r="K130" s="707"/>
      <c r="L130" s="707"/>
      <c r="M130" s="707"/>
      <c r="N130" s="707"/>
    </row>
    <row r="131" spans="2:14" hidden="1" outlineLevel="1">
      <c r="B131" s="1228" t="s">
        <v>14</v>
      </c>
      <c r="C131" s="1229"/>
      <c r="D131" s="711" t="s">
        <v>18</v>
      </c>
      <c r="E131" s="711" t="s">
        <v>18</v>
      </c>
      <c r="F131" s="711" t="s">
        <v>18</v>
      </c>
      <c r="G131" s="711" t="s">
        <v>18</v>
      </c>
      <c r="H131" s="711" t="s">
        <v>18</v>
      </c>
      <c r="I131" s="711" t="s">
        <v>18</v>
      </c>
      <c r="J131" s="711" t="s">
        <v>18</v>
      </c>
      <c r="K131" s="707"/>
      <c r="L131" s="707"/>
      <c r="M131" s="707"/>
      <c r="N131" s="707"/>
    </row>
    <row r="132" spans="2:14" hidden="1" outlineLevel="1">
      <c r="B132" s="1228" t="s">
        <v>31</v>
      </c>
      <c r="C132" s="1229"/>
      <c r="D132" s="711" t="s">
        <v>43</v>
      </c>
      <c r="E132" s="711" t="s">
        <v>43</v>
      </c>
      <c r="F132" s="711" t="s">
        <v>43</v>
      </c>
      <c r="G132" s="711" t="s">
        <v>43</v>
      </c>
      <c r="H132" s="711" t="s">
        <v>43</v>
      </c>
      <c r="I132" s="711" t="s">
        <v>45</v>
      </c>
      <c r="J132" s="711" t="s">
        <v>45</v>
      </c>
      <c r="K132" s="707"/>
      <c r="L132" s="707"/>
      <c r="M132" s="707"/>
      <c r="N132" s="707"/>
    </row>
    <row r="133" spans="2:14" hidden="1" outlineLevel="1">
      <c r="B133" s="1230" t="s">
        <v>346</v>
      </c>
      <c r="C133" s="716" t="s">
        <v>409</v>
      </c>
      <c r="D133" s="714"/>
      <c r="E133" s="714"/>
      <c r="F133" s="714"/>
      <c r="G133" s="714"/>
      <c r="H133" s="714"/>
      <c r="I133" s="716"/>
      <c r="J133" s="714"/>
      <c r="K133" s="707"/>
      <c r="L133" s="707"/>
      <c r="M133" s="707"/>
      <c r="N133" s="707"/>
    </row>
    <row r="134" spans="2:14" ht="21" hidden="1" outlineLevel="1">
      <c r="B134" s="1231"/>
      <c r="C134" s="717" t="s">
        <v>347</v>
      </c>
      <c r="D134" s="718">
        <v>3820</v>
      </c>
      <c r="E134" s="718">
        <v>3820</v>
      </c>
      <c r="F134" s="718">
        <v>4300</v>
      </c>
      <c r="G134" s="718">
        <v>4275</v>
      </c>
      <c r="H134" s="718"/>
      <c r="I134" s="718">
        <v>1650</v>
      </c>
      <c r="J134" s="718">
        <v>595</v>
      </c>
      <c r="K134" s="857"/>
      <c r="L134" s="857"/>
      <c r="M134" s="857"/>
      <c r="N134" s="857"/>
    </row>
    <row r="135" spans="2:14" hidden="1" outlineLevel="1">
      <c r="B135" s="1231"/>
      <c r="C135" s="713" t="s">
        <v>410</v>
      </c>
      <c r="D135" s="714"/>
      <c r="E135" s="714"/>
      <c r="F135" s="714"/>
      <c r="G135" s="714"/>
      <c r="H135" s="714"/>
      <c r="I135" s="713"/>
      <c r="J135" s="714"/>
      <c r="K135" s="707"/>
      <c r="L135" s="707"/>
      <c r="M135" s="707"/>
      <c r="N135" s="707"/>
    </row>
    <row r="136" spans="2:14" hidden="1" outlineLevel="1">
      <c r="B136" s="1231"/>
      <c r="C136" s="716" t="s">
        <v>411</v>
      </c>
      <c r="D136" s="714"/>
      <c r="E136" s="714"/>
      <c r="F136" s="714"/>
      <c r="G136" s="714"/>
      <c r="H136" s="714"/>
      <c r="I136" s="716"/>
      <c r="J136" s="714"/>
      <c r="K136" s="707"/>
      <c r="L136" s="707"/>
      <c r="M136" s="707"/>
      <c r="N136" s="707"/>
    </row>
    <row r="137" spans="2:14" hidden="1" outlineLevel="1">
      <c r="B137" s="1231"/>
      <c r="C137" s="716" t="s">
        <v>412</v>
      </c>
      <c r="D137" s="714"/>
      <c r="E137" s="714"/>
      <c r="F137" s="714"/>
      <c r="G137" s="714"/>
      <c r="H137" s="714"/>
      <c r="I137" s="716"/>
      <c r="J137" s="714"/>
      <c r="K137" s="707"/>
      <c r="L137" s="707"/>
      <c r="M137" s="707"/>
      <c r="N137" s="707"/>
    </row>
    <row r="138" spans="2:14" hidden="1" outlineLevel="1">
      <c r="B138" s="1231"/>
      <c r="C138" s="716" t="s">
        <v>413</v>
      </c>
      <c r="D138" s="714"/>
      <c r="E138" s="714"/>
      <c r="F138" s="714"/>
      <c r="G138" s="714"/>
      <c r="H138" s="714"/>
      <c r="I138" s="716"/>
      <c r="J138" s="714"/>
      <c r="K138" s="707"/>
      <c r="L138" s="707"/>
      <c r="M138" s="707"/>
      <c r="N138" s="707"/>
    </row>
    <row r="139" spans="2:14" ht="21" hidden="1" outlineLevel="1">
      <c r="B139" s="1231"/>
      <c r="C139" s="717" t="s">
        <v>347</v>
      </c>
      <c r="D139" s="718">
        <v>3505</v>
      </c>
      <c r="E139" s="718">
        <v>3505</v>
      </c>
      <c r="F139" s="718">
        <v>3860</v>
      </c>
      <c r="G139" s="718">
        <v>3965</v>
      </c>
      <c r="H139" s="718">
        <v>3860</v>
      </c>
      <c r="I139" s="718">
        <v>1590</v>
      </c>
      <c r="J139" s="718">
        <v>595</v>
      </c>
      <c r="K139" s="707"/>
      <c r="L139" s="707"/>
      <c r="M139" s="707"/>
      <c r="N139" s="707"/>
    </row>
    <row r="140" spans="2:14" hidden="1" outlineLevel="1">
      <c r="B140" s="1231"/>
      <c r="C140" s="716" t="s">
        <v>414</v>
      </c>
      <c r="D140" s="714"/>
      <c r="E140" s="714"/>
      <c r="F140" s="714"/>
      <c r="G140" s="714"/>
      <c r="H140" s="714"/>
      <c r="I140" s="716"/>
      <c r="J140" s="714"/>
      <c r="K140" s="707"/>
      <c r="L140" s="707"/>
      <c r="M140" s="707"/>
      <c r="N140" s="707"/>
    </row>
    <row r="141" spans="2:14" ht="21" hidden="1" outlineLevel="1">
      <c r="B141" s="1232"/>
      <c r="C141" s="717" t="s">
        <v>347</v>
      </c>
      <c r="D141" s="718">
        <v>4520</v>
      </c>
      <c r="E141" s="718"/>
      <c r="F141" s="718"/>
      <c r="G141" s="718"/>
      <c r="H141" s="718"/>
      <c r="I141" s="718">
        <v>1960</v>
      </c>
      <c r="J141" s="718">
        <v>890</v>
      </c>
      <c r="K141" s="707"/>
      <c r="L141" s="707"/>
      <c r="M141" s="707"/>
      <c r="N141" s="707"/>
    </row>
    <row r="142" spans="2:14" hidden="1" outlineLevel="1">
      <c r="B142" s="707"/>
      <c r="C142" s="707"/>
      <c r="D142" s="707"/>
      <c r="E142" s="707"/>
      <c r="F142" s="707"/>
      <c r="G142" s="707"/>
      <c r="H142" s="707"/>
      <c r="I142" s="707"/>
      <c r="J142" s="707"/>
      <c r="K142" s="707"/>
      <c r="L142" s="707"/>
      <c r="M142" s="707"/>
      <c r="N142" s="707"/>
    </row>
    <row r="143" spans="2:14" hidden="1" outlineLevel="1">
      <c r="B143" s="720"/>
      <c r="C143" s="720"/>
      <c r="D143" s="720"/>
      <c r="E143" s="720"/>
      <c r="F143" s="720"/>
      <c r="G143" s="720"/>
      <c r="H143" s="720"/>
      <c r="I143" s="720"/>
      <c r="J143" s="720"/>
      <c r="K143" s="707"/>
      <c r="L143" s="707"/>
      <c r="M143" s="707"/>
      <c r="N143" s="707"/>
    </row>
    <row r="144" spans="2:14" hidden="1" outlineLevel="1">
      <c r="B144" s="1223" t="s">
        <v>401</v>
      </c>
      <c r="C144" s="1223"/>
      <c r="D144" s="708" t="s">
        <v>395</v>
      </c>
      <c r="E144" s="708" t="s">
        <v>333</v>
      </c>
      <c r="F144" s="708" t="s">
        <v>395</v>
      </c>
      <c r="G144" s="708" t="s">
        <v>333</v>
      </c>
      <c r="H144" s="708" t="s">
        <v>395</v>
      </c>
      <c r="I144" s="1233" t="s">
        <v>333</v>
      </c>
      <c r="J144" s="1234"/>
      <c r="K144" s="707"/>
      <c r="L144" s="707"/>
      <c r="M144" s="707"/>
      <c r="N144" s="707"/>
    </row>
    <row r="145" spans="2:14" hidden="1" outlineLevel="1">
      <c r="B145" s="1223"/>
      <c r="C145" s="1223"/>
      <c r="D145" s="709" t="s">
        <v>415</v>
      </c>
      <c r="E145" s="709" t="s">
        <v>416</v>
      </c>
      <c r="F145" s="709" t="s">
        <v>417</v>
      </c>
      <c r="G145" s="709" t="s">
        <v>418</v>
      </c>
      <c r="H145" s="714" t="s">
        <v>419</v>
      </c>
      <c r="I145" s="714" t="s">
        <v>420</v>
      </c>
      <c r="J145" s="714" t="s">
        <v>421</v>
      </c>
      <c r="K145" s="707"/>
      <c r="L145" s="707"/>
      <c r="M145" s="707"/>
      <c r="N145" s="707"/>
    </row>
    <row r="146" spans="2:14" hidden="1" outlineLevel="1">
      <c r="B146" s="1228" t="s">
        <v>14</v>
      </c>
      <c r="C146" s="1229"/>
      <c r="D146" s="711" t="s">
        <v>18</v>
      </c>
      <c r="E146" s="711" t="s">
        <v>18</v>
      </c>
      <c r="F146" s="711" t="s">
        <v>18</v>
      </c>
      <c r="G146" s="711" t="s">
        <v>18</v>
      </c>
      <c r="H146" s="711" t="s">
        <v>18</v>
      </c>
      <c r="I146" s="711" t="s">
        <v>18</v>
      </c>
      <c r="J146" s="711" t="s">
        <v>18</v>
      </c>
      <c r="K146" s="707"/>
      <c r="L146" s="707"/>
      <c r="M146" s="707"/>
      <c r="N146" s="707"/>
    </row>
    <row r="147" spans="2:14" hidden="1" outlineLevel="1">
      <c r="B147" s="1228" t="s">
        <v>31</v>
      </c>
      <c r="C147" s="1229"/>
      <c r="D147" s="711" t="s">
        <v>43</v>
      </c>
      <c r="E147" s="711" t="s">
        <v>43</v>
      </c>
      <c r="F147" s="711" t="s">
        <v>43</v>
      </c>
      <c r="G147" s="711" t="s">
        <v>43</v>
      </c>
      <c r="H147" s="711" t="s">
        <v>43</v>
      </c>
      <c r="I147" s="711" t="s">
        <v>43</v>
      </c>
      <c r="J147" s="711" t="s">
        <v>43</v>
      </c>
      <c r="K147" s="707"/>
      <c r="L147" s="707"/>
      <c r="M147" s="707"/>
      <c r="N147" s="707"/>
    </row>
    <row r="148" spans="2:14" hidden="1" outlineLevel="1">
      <c r="B148" s="1230" t="s">
        <v>346</v>
      </c>
      <c r="C148" s="713" t="s">
        <v>410</v>
      </c>
      <c r="D148" s="714"/>
      <c r="E148" s="714"/>
      <c r="F148" s="714"/>
      <c r="G148" s="714"/>
      <c r="H148" s="714"/>
      <c r="I148" s="1235"/>
      <c r="J148" s="1235"/>
      <c r="K148" s="707"/>
      <c r="L148" s="707"/>
      <c r="M148" s="707"/>
      <c r="N148" s="707"/>
    </row>
    <row r="149" spans="2:14" hidden="1" outlineLevel="1">
      <c r="B149" s="1231"/>
      <c r="C149" s="716" t="s">
        <v>411</v>
      </c>
      <c r="D149" s="714"/>
      <c r="E149" s="714"/>
      <c r="F149" s="714"/>
      <c r="G149" s="714"/>
      <c r="H149" s="714"/>
      <c r="I149" s="1236"/>
      <c r="J149" s="1236"/>
      <c r="K149" s="707"/>
      <c r="L149" s="707"/>
      <c r="M149" s="707"/>
      <c r="N149" s="707"/>
    </row>
    <row r="150" spans="2:14" hidden="1" outlineLevel="1">
      <c r="B150" s="1231"/>
      <c r="C150" s="716" t="s">
        <v>412</v>
      </c>
      <c r="D150" s="714"/>
      <c r="E150" s="714"/>
      <c r="F150" s="714"/>
      <c r="G150" s="714"/>
      <c r="H150" s="714"/>
      <c r="I150" s="1237"/>
      <c r="J150" s="1237"/>
      <c r="K150" s="707"/>
      <c r="L150" s="707"/>
      <c r="M150" s="707"/>
      <c r="N150" s="707"/>
    </row>
    <row r="151" spans="2:14" ht="21" hidden="1" outlineLevel="1">
      <c r="B151" s="1231"/>
      <c r="C151" s="717" t="s">
        <v>347</v>
      </c>
      <c r="D151" s="718">
        <v>6120</v>
      </c>
      <c r="E151" s="718">
        <v>2495</v>
      </c>
      <c r="F151" s="718">
        <v>6215</v>
      </c>
      <c r="G151" s="718">
        <v>2495</v>
      </c>
      <c r="H151" s="718">
        <v>3465</v>
      </c>
      <c r="I151" s="718">
        <v>1810</v>
      </c>
      <c r="J151" s="718">
        <v>1670</v>
      </c>
      <c r="K151" s="707"/>
      <c r="L151" s="707"/>
      <c r="M151" s="707"/>
      <c r="N151" s="707"/>
    </row>
    <row r="152" spans="2:14" hidden="1" outlineLevel="1">
      <c r="B152" s="1231"/>
      <c r="C152" s="716" t="s">
        <v>413</v>
      </c>
      <c r="D152" s="714"/>
      <c r="E152" s="714"/>
      <c r="F152" s="714"/>
      <c r="G152" s="714"/>
      <c r="H152" s="714"/>
      <c r="I152" s="714"/>
      <c r="J152" s="716"/>
      <c r="K152" s="707"/>
      <c r="L152" s="707"/>
      <c r="M152" s="707"/>
      <c r="N152" s="707"/>
    </row>
    <row r="153" spans="2:14" ht="21" hidden="1" outlineLevel="1">
      <c r="B153" s="1231"/>
      <c r="C153" s="717" t="s">
        <v>347</v>
      </c>
      <c r="D153" s="718">
        <v>6870</v>
      </c>
      <c r="E153" s="718">
        <v>2890</v>
      </c>
      <c r="F153" s="718">
        <v>6955</v>
      </c>
      <c r="G153" s="718">
        <v>3155</v>
      </c>
      <c r="H153" s="718"/>
      <c r="I153" s="718"/>
      <c r="J153" s="718"/>
      <c r="K153" s="707"/>
      <c r="L153" s="707"/>
      <c r="M153" s="707"/>
      <c r="N153" s="707"/>
    </row>
    <row r="154" spans="2:14" hidden="1" outlineLevel="1">
      <c r="B154" s="1231"/>
      <c r="C154" s="716" t="s">
        <v>414</v>
      </c>
      <c r="D154" s="714"/>
      <c r="E154" s="714"/>
      <c r="F154" s="714"/>
      <c r="G154" s="714"/>
      <c r="H154" s="714"/>
      <c r="I154" s="714"/>
      <c r="J154" s="716"/>
      <c r="K154" s="707"/>
      <c r="L154" s="707"/>
      <c r="M154" s="707"/>
      <c r="N154" s="707"/>
    </row>
    <row r="155" spans="2:14" ht="21" hidden="1" outlineLevel="1">
      <c r="B155" s="1232"/>
      <c r="C155" s="717" t="s">
        <v>347</v>
      </c>
      <c r="D155" s="718">
        <v>7370</v>
      </c>
      <c r="E155" s="718">
        <v>3155</v>
      </c>
      <c r="F155" s="718">
        <v>7700</v>
      </c>
      <c r="G155" s="718">
        <v>3155</v>
      </c>
      <c r="H155" s="718"/>
      <c r="I155" s="718"/>
      <c r="J155" s="718"/>
      <c r="K155" s="707"/>
      <c r="L155" s="707"/>
      <c r="M155" s="707"/>
      <c r="N155" s="707"/>
    </row>
    <row r="156" spans="2:14" hidden="1" outlineLevel="1">
      <c r="B156" s="707"/>
      <c r="C156" s="707"/>
      <c r="D156" s="707"/>
      <c r="E156" s="707"/>
      <c r="F156" s="707"/>
      <c r="G156" s="707"/>
      <c r="H156" s="707"/>
      <c r="I156" s="707"/>
      <c r="J156" s="707"/>
      <c r="K156" s="707"/>
      <c r="L156" s="707"/>
      <c r="M156" s="707"/>
      <c r="N156" s="707"/>
    </row>
    <row r="157" spans="2:14" hidden="1" outlineLevel="1">
      <c r="B157" s="720"/>
      <c r="C157" s="720"/>
      <c r="D157" s="720"/>
      <c r="E157" s="720"/>
      <c r="F157" s="720"/>
      <c r="G157" s="720"/>
      <c r="H157" s="720"/>
      <c r="I157" s="720"/>
      <c r="J157" s="720"/>
      <c r="K157" s="720"/>
      <c r="L157" s="707"/>
      <c r="M157" s="707"/>
      <c r="N157" s="707"/>
    </row>
    <row r="158" spans="2:14" hidden="1" outlineLevel="1">
      <c r="B158" s="1223" t="s">
        <v>401</v>
      </c>
      <c r="C158" s="1223"/>
      <c r="D158" s="1224" t="s">
        <v>395</v>
      </c>
      <c r="E158" s="1225"/>
      <c r="F158" s="1227" t="s">
        <v>333</v>
      </c>
      <c r="G158" s="1227"/>
      <c r="H158" s="858"/>
      <c r="I158" s="720"/>
      <c r="J158" s="720"/>
      <c r="K158" s="720"/>
      <c r="L158" s="707"/>
      <c r="M158" s="707"/>
      <c r="N158" s="707"/>
    </row>
    <row r="159" spans="2:14" hidden="1" outlineLevel="1">
      <c r="B159" s="1223"/>
      <c r="C159" s="1223"/>
      <c r="D159" s="856" t="s">
        <v>422</v>
      </c>
      <c r="E159" s="856" t="s">
        <v>423</v>
      </c>
      <c r="F159" s="856" t="s">
        <v>424</v>
      </c>
      <c r="G159" s="856" t="s">
        <v>425</v>
      </c>
      <c r="H159" s="859"/>
      <c r="I159" s="720"/>
      <c r="J159" s="720"/>
      <c r="K159" s="720"/>
      <c r="L159" s="707"/>
      <c r="M159" s="707"/>
      <c r="N159" s="707"/>
    </row>
    <row r="160" spans="2:14" hidden="1" outlineLevel="1">
      <c r="B160" s="1228" t="s">
        <v>14</v>
      </c>
      <c r="C160" s="1229"/>
      <c r="D160" s="711" t="s">
        <v>18</v>
      </c>
      <c r="E160" s="711" t="s">
        <v>18</v>
      </c>
      <c r="F160" s="711" t="s">
        <v>18</v>
      </c>
      <c r="G160" s="711" t="s">
        <v>18</v>
      </c>
      <c r="H160" s="791"/>
      <c r="I160" s="720"/>
      <c r="J160" s="720"/>
      <c r="K160" s="720"/>
      <c r="L160" s="707"/>
      <c r="M160" s="707"/>
      <c r="N160" s="707"/>
    </row>
    <row r="161" spans="2:14" hidden="1" outlineLevel="1">
      <c r="B161" s="1228" t="s">
        <v>31</v>
      </c>
      <c r="C161" s="1229"/>
      <c r="D161" s="711" t="s">
        <v>43</v>
      </c>
      <c r="E161" s="711" t="s">
        <v>43</v>
      </c>
      <c r="F161" s="711" t="s">
        <v>43</v>
      </c>
      <c r="G161" s="711" t="s">
        <v>43</v>
      </c>
      <c r="H161" s="791"/>
      <c r="I161" s="720"/>
      <c r="J161" s="720"/>
      <c r="K161" s="720"/>
      <c r="L161" s="707"/>
      <c r="M161" s="707"/>
      <c r="N161" s="707"/>
    </row>
    <row r="162" spans="2:14" hidden="1" outlineLevel="1">
      <c r="B162" s="1230" t="s">
        <v>346</v>
      </c>
      <c r="C162" s="716" t="s">
        <v>409</v>
      </c>
      <c r="D162" s="714"/>
      <c r="E162" s="714"/>
      <c r="F162" s="714"/>
      <c r="G162" s="714"/>
      <c r="H162" s="860"/>
      <c r="I162" s="720"/>
      <c r="J162" s="720"/>
      <c r="K162" s="720"/>
      <c r="L162" s="707"/>
      <c r="M162" s="707"/>
      <c r="N162" s="707"/>
    </row>
    <row r="163" spans="2:14" ht="21" hidden="1" outlineLevel="1">
      <c r="B163" s="1231"/>
      <c r="C163" s="717" t="s">
        <v>347</v>
      </c>
      <c r="D163" s="718"/>
      <c r="E163" s="718">
        <v>4475</v>
      </c>
      <c r="F163" s="718">
        <v>1650</v>
      </c>
      <c r="G163" s="718">
        <v>595</v>
      </c>
      <c r="H163" s="860"/>
      <c r="I163" s="720"/>
      <c r="J163" s="720"/>
      <c r="K163" s="720"/>
      <c r="L163" s="707"/>
      <c r="M163" s="707"/>
      <c r="N163" s="707"/>
    </row>
    <row r="164" spans="2:14" hidden="1" outlineLevel="1">
      <c r="B164" s="1231"/>
      <c r="C164" s="713" t="s">
        <v>410</v>
      </c>
      <c r="D164" s="714"/>
      <c r="E164" s="714"/>
      <c r="F164" s="714"/>
      <c r="G164" s="714"/>
      <c r="H164" s="860"/>
      <c r="I164" s="720"/>
      <c r="J164" s="720"/>
      <c r="K164" s="720"/>
      <c r="L164" s="707"/>
      <c r="M164" s="707"/>
      <c r="N164" s="707"/>
    </row>
    <row r="165" spans="2:14" hidden="1" outlineLevel="1">
      <c r="B165" s="1231"/>
      <c r="C165" s="716" t="s">
        <v>411</v>
      </c>
      <c r="D165" s="714"/>
      <c r="E165" s="714"/>
      <c r="F165" s="714"/>
      <c r="G165" s="714"/>
      <c r="H165" s="860"/>
      <c r="I165" s="720"/>
      <c r="J165" s="720"/>
      <c r="K165" s="720"/>
      <c r="L165" s="707"/>
      <c r="M165" s="707"/>
      <c r="N165" s="707"/>
    </row>
    <row r="166" spans="2:14" hidden="1" outlineLevel="1">
      <c r="B166" s="1231"/>
      <c r="C166" s="716" t="s">
        <v>412</v>
      </c>
      <c r="D166" s="714"/>
      <c r="E166" s="714"/>
      <c r="F166" s="714"/>
      <c r="G166" s="714"/>
      <c r="H166" s="860"/>
      <c r="I166" s="720"/>
      <c r="J166" s="720"/>
      <c r="K166" s="720"/>
      <c r="L166" s="707"/>
      <c r="M166" s="707"/>
      <c r="N166" s="707"/>
    </row>
    <row r="167" spans="2:14" hidden="1" outlineLevel="1">
      <c r="B167" s="1231"/>
      <c r="C167" s="716" t="s">
        <v>413</v>
      </c>
      <c r="D167" s="714"/>
      <c r="E167" s="714"/>
      <c r="F167" s="714"/>
      <c r="G167" s="714"/>
      <c r="H167" s="860"/>
      <c r="I167" s="720"/>
      <c r="J167" s="720"/>
      <c r="K167" s="720"/>
      <c r="L167" s="707"/>
      <c r="M167" s="707"/>
      <c r="N167" s="707"/>
    </row>
    <row r="168" spans="2:14" ht="21" hidden="1" outlineLevel="1">
      <c r="B168" s="1231"/>
      <c r="C168" s="717" t="s">
        <v>347</v>
      </c>
      <c r="D168" s="718">
        <v>3640</v>
      </c>
      <c r="E168" s="718">
        <v>4120</v>
      </c>
      <c r="F168" s="718">
        <v>1590</v>
      </c>
      <c r="G168" s="718">
        <v>595</v>
      </c>
      <c r="H168" s="860"/>
      <c r="I168" s="720"/>
      <c r="J168" s="720"/>
      <c r="K168" s="720"/>
      <c r="L168" s="707"/>
      <c r="M168" s="707"/>
      <c r="N168" s="707"/>
    </row>
    <row r="169" spans="2:14" hidden="1" outlineLevel="1">
      <c r="B169" s="1231"/>
      <c r="C169" s="716" t="s">
        <v>414</v>
      </c>
      <c r="D169" s="714"/>
      <c r="E169" s="714"/>
      <c r="F169" s="714"/>
      <c r="G169" s="714"/>
      <c r="H169" s="860"/>
      <c r="I169" s="720"/>
      <c r="J169" s="720"/>
      <c r="K169" s="720"/>
      <c r="L169" s="707"/>
      <c r="M169" s="707"/>
      <c r="N169" s="707"/>
    </row>
    <row r="170" spans="2:14" ht="21" hidden="1" outlineLevel="1">
      <c r="B170" s="1232"/>
      <c r="C170" s="717" t="s">
        <v>347</v>
      </c>
      <c r="D170" s="718">
        <v>4520</v>
      </c>
      <c r="E170" s="718">
        <v>4990</v>
      </c>
      <c r="F170" s="718">
        <v>1960</v>
      </c>
      <c r="G170" s="718">
        <v>890</v>
      </c>
      <c r="H170" s="860"/>
      <c r="I170" s="720"/>
      <c r="J170" s="720"/>
      <c r="K170" s="720"/>
      <c r="L170" s="707"/>
      <c r="M170" s="707"/>
      <c r="N170" s="707"/>
    </row>
    <row r="171" spans="2:14" hidden="1" outlineLevel="1">
      <c r="B171" s="720"/>
      <c r="C171" s="720"/>
      <c r="D171" s="720"/>
      <c r="E171" s="720"/>
      <c r="F171" s="720"/>
      <c r="G171" s="720"/>
      <c r="H171" s="720"/>
      <c r="I171" s="720"/>
      <c r="J171" s="720"/>
      <c r="K171" s="720"/>
      <c r="L171" s="707"/>
      <c r="M171" s="707"/>
      <c r="N171" s="707"/>
    </row>
    <row r="172" spans="2:14" hidden="1" outlineLevel="1">
      <c r="B172" s="720"/>
      <c r="C172" s="720"/>
      <c r="D172" s="720"/>
      <c r="E172" s="720"/>
      <c r="F172" s="720"/>
      <c r="G172" s="720"/>
      <c r="H172" s="720"/>
      <c r="I172" s="720"/>
      <c r="J172" s="720"/>
      <c r="K172" s="720"/>
      <c r="L172" s="720"/>
      <c r="M172" s="707"/>
      <c r="N172" s="707"/>
    </row>
    <row r="173" spans="2:14" hidden="1" outlineLevel="1">
      <c r="B173" s="1223" t="s">
        <v>401</v>
      </c>
      <c r="C173" s="1223"/>
      <c r="D173" s="1224" t="s">
        <v>395</v>
      </c>
      <c r="E173" s="1225"/>
      <c r="F173" s="1225"/>
      <c r="G173" s="1225"/>
      <c r="H173" s="1226"/>
      <c r="I173" s="1227" t="s">
        <v>333</v>
      </c>
      <c r="J173" s="1227"/>
      <c r="K173" s="1227"/>
      <c r="L173" s="1227"/>
      <c r="M173" s="1227"/>
      <c r="N173" s="1227"/>
    </row>
    <row r="174" spans="2:14" hidden="1" outlineLevel="1">
      <c r="B174" s="1223"/>
      <c r="C174" s="1223"/>
      <c r="D174" s="856" t="s">
        <v>426</v>
      </c>
      <c r="E174" s="856" t="s">
        <v>427</v>
      </c>
      <c r="F174" s="856" t="s">
        <v>428</v>
      </c>
      <c r="G174" s="856" t="s">
        <v>429</v>
      </c>
      <c r="H174" s="856" t="s">
        <v>430</v>
      </c>
      <c r="I174" s="856" t="s">
        <v>431</v>
      </c>
      <c r="J174" s="856" t="s">
        <v>432</v>
      </c>
      <c r="K174" s="856" t="s">
        <v>433</v>
      </c>
      <c r="L174" s="856" t="s">
        <v>434</v>
      </c>
      <c r="M174" s="861" t="s">
        <v>435</v>
      </c>
      <c r="N174" s="861" t="s">
        <v>436</v>
      </c>
    </row>
    <row r="175" spans="2:14" hidden="1" outlineLevel="1">
      <c r="B175" s="1228" t="s">
        <v>14</v>
      </c>
      <c r="C175" s="1229"/>
      <c r="D175" s="711" t="s">
        <v>18</v>
      </c>
      <c r="E175" s="711" t="s">
        <v>18</v>
      </c>
      <c r="F175" s="711" t="s">
        <v>18</v>
      </c>
      <c r="G175" s="711" t="s">
        <v>18</v>
      </c>
      <c r="H175" s="711" t="s">
        <v>18</v>
      </c>
      <c r="I175" s="711" t="s">
        <v>18</v>
      </c>
      <c r="J175" s="711" t="s">
        <v>18</v>
      </c>
      <c r="K175" s="711" t="s">
        <v>18</v>
      </c>
      <c r="L175" s="711" t="s">
        <v>18</v>
      </c>
      <c r="M175" s="711" t="s">
        <v>18</v>
      </c>
      <c r="N175" s="711" t="s">
        <v>18</v>
      </c>
    </row>
    <row r="176" spans="2:14" hidden="1" outlineLevel="1">
      <c r="B176" s="1228" t="s">
        <v>31</v>
      </c>
      <c r="C176" s="1229"/>
      <c r="D176" s="711" t="s">
        <v>43</v>
      </c>
      <c r="E176" s="711" t="s">
        <v>43</v>
      </c>
      <c r="F176" s="711" t="s">
        <v>43</v>
      </c>
      <c r="G176" s="711" t="s">
        <v>43</v>
      </c>
      <c r="H176" s="711" t="s">
        <v>43</v>
      </c>
      <c r="I176" s="711" t="s">
        <v>43</v>
      </c>
      <c r="J176" s="711" t="s">
        <v>43</v>
      </c>
      <c r="K176" s="711" t="s">
        <v>43</v>
      </c>
      <c r="L176" s="711" t="s">
        <v>43</v>
      </c>
      <c r="M176" s="711" t="s">
        <v>43</v>
      </c>
      <c r="N176" s="711" t="s">
        <v>43</v>
      </c>
    </row>
    <row r="177" spans="2:14" hidden="1" outlineLevel="1">
      <c r="B177" s="1230" t="s">
        <v>346</v>
      </c>
      <c r="C177" s="716" t="s">
        <v>409</v>
      </c>
      <c r="D177" s="714"/>
      <c r="E177" s="714"/>
      <c r="F177" s="862"/>
      <c r="G177" s="714"/>
      <c r="H177" s="862"/>
      <c r="I177" s="714"/>
      <c r="J177" s="716"/>
      <c r="K177" s="714"/>
      <c r="L177" s="714"/>
      <c r="M177" s="714"/>
      <c r="N177" s="714"/>
    </row>
    <row r="178" spans="2:14" ht="30" hidden="1" outlineLevel="1">
      <c r="B178" s="1231"/>
      <c r="C178" s="713" t="s">
        <v>437</v>
      </c>
      <c r="D178" s="714"/>
      <c r="E178" s="714"/>
      <c r="F178" s="863"/>
      <c r="G178" s="862"/>
      <c r="H178" s="714"/>
      <c r="I178" s="714"/>
      <c r="J178" s="716"/>
      <c r="K178" s="714"/>
      <c r="L178" s="714"/>
      <c r="M178" s="714"/>
      <c r="N178" s="714"/>
    </row>
    <row r="179" spans="2:14" ht="21" hidden="1" outlineLevel="1">
      <c r="B179" s="1231"/>
      <c r="C179" s="717" t="s">
        <v>347</v>
      </c>
      <c r="D179" s="718">
        <v>7070</v>
      </c>
      <c r="E179" s="718">
        <v>10035</v>
      </c>
      <c r="F179" s="718">
        <v>4405</v>
      </c>
      <c r="G179" s="718">
        <v>7545</v>
      </c>
      <c r="H179" s="718">
        <v>13190</v>
      </c>
      <c r="I179" s="718">
        <v>3165</v>
      </c>
      <c r="J179" s="718">
        <v>1670</v>
      </c>
      <c r="K179" s="718">
        <v>3860</v>
      </c>
      <c r="L179" s="718">
        <v>1845</v>
      </c>
      <c r="M179" s="718"/>
      <c r="N179" s="718"/>
    </row>
    <row r="180" spans="2:14" hidden="1" outlineLevel="1">
      <c r="B180" s="1231"/>
      <c r="C180" s="713" t="s">
        <v>410</v>
      </c>
      <c r="D180" s="714"/>
      <c r="E180" s="714"/>
      <c r="F180" s="862"/>
      <c r="G180" s="714"/>
      <c r="H180" s="862"/>
      <c r="I180" s="714"/>
      <c r="J180" s="713"/>
      <c r="K180" s="714"/>
      <c r="L180" s="714"/>
      <c r="M180" s="714"/>
      <c r="N180" s="714"/>
    </row>
    <row r="181" spans="2:14" ht="21" hidden="1" outlineLevel="1">
      <c r="B181" s="1231"/>
      <c r="C181" s="717" t="s">
        <v>347</v>
      </c>
      <c r="D181" s="718">
        <v>7575</v>
      </c>
      <c r="E181" s="718">
        <v>10035</v>
      </c>
      <c r="F181" s="718">
        <v>4405</v>
      </c>
      <c r="G181" s="718"/>
      <c r="H181" s="718">
        <v>9825</v>
      </c>
      <c r="I181" s="718">
        <v>3295</v>
      </c>
      <c r="J181" s="718">
        <v>1670</v>
      </c>
      <c r="K181" s="718">
        <v>3700</v>
      </c>
      <c r="L181" s="718">
        <v>1845</v>
      </c>
      <c r="M181" s="718"/>
      <c r="N181" s="718"/>
    </row>
    <row r="182" spans="2:14" hidden="1" outlineLevel="1">
      <c r="B182" s="1231"/>
      <c r="C182" s="716" t="s">
        <v>438</v>
      </c>
      <c r="D182" s="714"/>
      <c r="E182" s="714"/>
      <c r="F182" s="862"/>
      <c r="G182" s="862"/>
      <c r="H182" s="862"/>
      <c r="I182" s="714"/>
      <c r="J182" s="716"/>
      <c r="K182" s="714"/>
      <c r="L182" s="714"/>
      <c r="M182" s="714"/>
      <c r="N182" s="714"/>
    </row>
    <row r="183" spans="2:14" hidden="1" outlineLevel="1">
      <c r="B183" s="1231"/>
      <c r="C183" s="716" t="s">
        <v>439</v>
      </c>
      <c r="D183" s="862"/>
      <c r="E183" s="714"/>
      <c r="F183" s="862"/>
      <c r="G183" s="862"/>
      <c r="H183" s="862"/>
      <c r="I183" s="714"/>
      <c r="J183" s="716"/>
      <c r="K183" s="714"/>
      <c r="L183" s="714"/>
      <c r="M183" s="714"/>
      <c r="N183" s="714"/>
    </row>
    <row r="184" spans="2:14" ht="21" hidden="1" outlineLevel="1">
      <c r="B184" s="1231"/>
      <c r="C184" s="717" t="s">
        <v>347</v>
      </c>
      <c r="D184" s="718">
        <v>6000</v>
      </c>
      <c r="E184" s="718"/>
      <c r="F184" s="718">
        <v>3735</v>
      </c>
      <c r="G184" s="718">
        <v>6295</v>
      </c>
      <c r="H184" s="718">
        <v>8315</v>
      </c>
      <c r="I184" s="718">
        <v>2575</v>
      </c>
      <c r="J184" s="718">
        <v>1305</v>
      </c>
      <c r="K184" s="718"/>
      <c r="L184" s="718"/>
      <c r="M184" s="718"/>
      <c r="N184" s="718"/>
    </row>
    <row r="185" spans="2:14" hidden="1" outlineLevel="1">
      <c r="B185" s="1231"/>
      <c r="C185" s="716" t="s">
        <v>440</v>
      </c>
      <c r="D185" s="714"/>
      <c r="E185" s="714"/>
      <c r="F185" s="714"/>
      <c r="G185" s="714"/>
      <c r="H185" s="714"/>
      <c r="I185" s="714"/>
      <c r="J185" s="716"/>
      <c r="K185" s="714"/>
      <c r="L185" s="714"/>
      <c r="M185" s="714"/>
      <c r="N185" s="714"/>
    </row>
    <row r="186" spans="2:14" ht="21" hidden="1" outlineLevel="1">
      <c r="B186" s="1231"/>
      <c r="C186" s="717" t="s">
        <v>347</v>
      </c>
      <c r="D186" s="718"/>
      <c r="E186" s="718"/>
      <c r="F186" s="718"/>
      <c r="G186" s="718">
        <v>6215</v>
      </c>
      <c r="H186" s="718">
        <v>8240</v>
      </c>
      <c r="I186" s="718"/>
      <c r="J186" s="718"/>
      <c r="K186" s="718"/>
      <c r="L186" s="718"/>
      <c r="M186" s="718">
        <v>3385</v>
      </c>
      <c r="N186" s="718">
        <v>1865</v>
      </c>
    </row>
    <row r="187" spans="2:14" hidden="1" outlineLevel="1">
      <c r="B187" s="1231"/>
      <c r="C187" s="716" t="s">
        <v>441</v>
      </c>
      <c r="D187" s="714"/>
      <c r="E187" s="714"/>
      <c r="F187" s="714"/>
      <c r="G187" s="714"/>
      <c r="H187" s="714"/>
      <c r="I187" s="714"/>
      <c r="J187" s="716"/>
      <c r="K187" s="714"/>
      <c r="L187" s="714"/>
      <c r="M187" s="714"/>
      <c r="N187" s="714"/>
    </row>
    <row r="188" spans="2:14" ht="21" hidden="1" outlineLevel="1">
      <c r="B188" s="1232"/>
      <c r="C188" s="717" t="s">
        <v>347</v>
      </c>
      <c r="D188" s="718"/>
      <c r="E188" s="718"/>
      <c r="F188" s="718"/>
      <c r="G188" s="718">
        <v>6215</v>
      </c>
      <c r="H188" s="718">
        <v>7905</v>
      </c>
      <c r="I188" s="718"/>
      <c r="J188" s="718"/>
      <c r="K188" s="718"/>
      <c r="L188" s="718"/>
      <c r="M188" s="718">
        <v>3250</v>
      </c>
      <c r="N188" s="718">
        <v>1865</v>
      </c>
    </row>
    <row r="189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75">
    <mergeCell ref="I111:N111"/>
    <mergeCell ref="B113:C113"/>
    <mergeCell ref="B114:C114"/>
    <mergeCell ref="B115:B126"/>
    <mergeCell ref="B98:C98"/>
    <mergeCell ref="B99:C99"/>
    <mergeCell ref="B100:B108"/>
    <mergeCell ref="B111:C112"/>
    <mergeCell ref="D111:H111"/>
    <mergeCell ref="B86:B93"/>
    <mergeCell ref="I86:I88"/>
    <mergeCell ref="J86:J88"/>
    <mergeCell ref="B96:C97"/>
    <mergeCell ref="D96:E96"/>
    <mergeCell ref="F96:G96"/>
    <mergeCell ref="B71:B79"/>
    <mergeCell ref="B82:C83"/>
    <mergeCell ref="I82:J82"/>
    <mergeCell ref="B84:C84"/>
    <mergeCell ref="B85:C85"/>
    <mergeCell ref="B67:C68"/>
    <mergeCell ref="D67:H67"/>
    <mergeCell ref="I67:J67"/>
    <mergeCell ref="B69:C69"/>
    <mergeCell ref="B70:C70"/>
    <mergeCell ref="I173:N173"/>
    <mergeCell ref="B175:C175"/>
    <mergeCell ref="B176:C176"/>
    <mergeCell ref="B177:B188"/>
    <mergeCell ref="B160:C160"/>
    <mergeCell ref="B161:C161"/>
    <mergeCell ref="B162:B170"/>
    <mergeCell ref="B173:C174"/>
    <mergeCell ref="D173:H173"/>
    <mergeCell ref="B148:B155"/>
    <mergeCell ref="I148:I150"/>
    <mergeCell ref="J148:J150"/>
    <mergeCell ref="B158:C159"/>
    <mergeCell ref="D158:E158"/>
    <mergeCell ref="F158:G158"/>
    <mergeCell ref="B133:B141"/>
    <mergeCell ref="B144:C145"/>
    <mergeCell ref="I144:J144"/>
    <mergeCell ref="B146:C146"/>
    <mergeCell ref="B147:C147"/>
    <mergeCell ref="B129:C130"/>
    <mergeCell ref="D129:H129"/>
    <mergeCell ref="I129:J129"/>
    <mergeCell ref="B131:C131"/>
    <mergeCell ref="B132:C132"/>
    <mergeCell ref="I48:N48"/>
    <mergeCell ref="B50:C50"/>
    <mergeCell ref="B51:C51"/>
    <mergeCell ref="B52:B63"/>
    <mergeCell ref="B33:C34"/>
    <mergeCell ref="D33:E33"/>
    <mergeCell ref="F33:G33"/>
    <mergeCell ref="B35:C35"/>
    <mergeCell ref="B36:C36"/>
    <mergeCell ref="B37:B45"/>
    <mergeCell ref="B48:C49"/>
    <mergeCell ref="D48:H48"/>
    <mergeCell ref="B19:C20"/>
    <mergeCell ref="I19:J19"/>
    <mergeCell ref="B21:C21"/>
    <mergeCell ref="B22:C22"/>
    <mergeCell ref="B23:B30"/>
    <mergeCell ref="I23:I25"/>
    <mergeCell ref="J23:J25"/>
    <mergeCell ref="B8:B16"/>
    <mergeCell ref="B4:C5"/>
    <mergeCell ref="D4:H4"/>
    <mergeCell ref="I4:J4"/>
    <mergeCell ref="B6:C6"/>
    <mergeCell ref="B7:C7"/>
  </mergeCells>
  <hyperlinks>
    <hyperlink ref="B1" location="Содержание!A1" display="Вернуться в содержание"/>
  </hyperlinks>
  <pageMargins left="0.23622047244094491" right="0.23622047244094491" top="0.59055118110236227" bottom="0.31496062992125984" header="0.59055118110236227" footer="0.31496062992125984"/>
  <pageSetup paperSize="9" scale="53" firstPageNumber="55" orientation="landscape" useFirstPageNumber="1" r:id="rId1"/>
  <headerFooter>
    <oddFooter>&amp;L&amp;P&amp;R&amp;36&amp;G</oddFooter>
  </headerFooter>
  <rowBreaks count="2" manualBreakCount="2">
    <brk id="30" max="13" man="1"/>
    <brk id="47" max="1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26</vt:i4>
      </vt:variant>
    </vt:vector>
  </HeadingPairs>
  <TitlesOfParts>
    <vt:vector size="47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INVISIBLE'!Print_Area</vt:lpstr>
      <vt:lpstr>'Cистемы TWICE, ROTO'!Print_Area</vt:lpstr>
      <vt:lpstr>'Распашные системы откр'!Print_Area</vt:lpstr>
      <vt:lpstr>'Системы для перегородок'!Print_Area</vt:lpstr>
      <vt:lpstr>Содержание!Print_Area</vt:lpstr>
      <vt:lpstr>'Cистемы INVISIBLE'!Область_печати</vt:lpstr>
      <vt:lpstr>'Cистемы TWICE, ROTO'!Область_печати</vt:lpstr>
      <vt:lpstr>Замки!Область_печати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2024-02-07T12:31:29Z</dcterms:modified>
</cp:coreProperties>
</file>