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/>
  <bookViews>
    <workbookView xWindow="0" yWindow="0" windowWidth="27945" windowHeight="11880" tabRatio="953" activeTab="1"/>
  </bookViews>
  <sheets>
    <sheet name="скидки_наценки" sheetId="199" r:id="rId1"/>
    <sheet name="изменения прайса" sheetId="308" r:id="rId2"/>
    <sheet name="Содержание" sheetId="220" r:id="rId3"/>
    <sheet name="Фурнитура складская" sheetId="349" state="hidden" r:id="rId4"/>
    <sheet name="Фурнитура_старая" sheetId="360" state="hidden" r:id="rId5"/>
    <sheet name="Фурнитура для акции" sheetId="371" state="hidden" r:id="rId6"/>
    <sheet name="Распашные системы откр" sheetId="279" r:id="rId7"/>
    <sheet name="Ручки_накладки_Италия" sheetId="362" r:id="rId8"/>
    <sheet name="Ручки_накладки_Италия_база" sheetId="364" state="hidden" r:id="rId9"/>
    <sheet name="Ручки_накладки_Китай" sheetId="363" r:id="rId10"/>
    <sheet name="Ручки_накладки_Китай_база" sheetId="365" state="hidden" r:id="rId11"/>
    <sheet name="Карточные петли" sheetId="366" r:id="rId12"/>
    <sheet name="Скрытые петли" sheetId="367" r:id="rId13"/>
    <sheet name="Замки" sheetId="368" r:id="rId14"/>
    <sheet name="Замок скрытой двери (аналог Бон" sheetId="372" r:id="rId15"/>
    <sheet name="Прочее" sheetId="358" r:id="rId16"/>
    <sheet name="Петли, защ, скр ручки_база" sheetId="296" state="hidden" r:id="rId17"/>
    <sheet name="Cистемы TWICE, ROTO" sheetId="301" r:id="rId18"/>
    <sheet name="Cистемы INVISIBLE" sheetId="299" r:id="rId19"/>
    <sheet name="механизмы база" sheetId="333" state="hidden" r:id="rId20"/>
    <sheet name="Системы для перегородок" sheetId="302" r:id="rId21"/>
    <sheet name="Наценки" sheetId="370" r:id="rId22"/>
  </sheets>
  <definedNames>
    <definedName name="Eclec" localSheetId="13">#REF!</definedName>
    <definedName name="Eclec" localSheetId="11">#REF!</definedName>
    <definedName name="Eclec" localSheetId="21">#REF!</definedName>
    <definedName name="Eclec" localSheetId="15">#REF!</definedName>
    <definedName name="Eclec" localSheetId="7">#REF!</definedName>
    <definedName name="Eclec" localSheetId="8">#REF!</definedName>
    <definedName name="Eclec" localSheetId="9">#REF!</definedName>
    <definedName name="Eclec" localSheetId="10">#REF!</definedName>
    <definedName name="Eclec" localSheetId="12">#REF!</definedName>
    <definedName name="Eclec" localSheetId="4">#REF!</definedName>
    <definedName name="Eclec">#REF!</definedName>
    <definedName name="Eclectica_Bel" localSheetId="13">#REF!</definedName>
    <definedName name="Eclectica_Bel" localSheetId="11">#REF!</definedName>
    <definedName name="Eclectica_Bel" localSheetId="21">#REF!</definedName>
    <definedName name="Eclectica_Bel" localSheetId="15">#REF!</definedName>
    <definedName name="Eclectica_Bel" localSheetId="7">#REF!</definedName>
    <definedName name="Eclectica_Bel" localSheetId="8">#REF!</definedName>
    <definedName name="Eclectica_Bel" localSheetId="9">#REF!</definedName>
    <definedName name="Eclectica_Bel" localSheetId="10">#REF!</definedName>
    <definedName name="Eclectica_Bel" localSheetId="12">#REF!</definedName>
    <definedName name="Eclectica_Bel" localSheetId="4">#REF!</definedName>
    <definedName name="Eclectica_Bel">#REF!</definedName>
    <definedName name="Enamale" localSheetId="13">#REF!</definedName>
    <definedName name="Enamale" localSheetId="11">#REF!</definedName>
    <definedName name="Enamale" localSheetId="19">#REF!</definedName>
    <definedName name="Enamale" localSheetId="21">#REF!</definedName>
    <definedName name="Enamale" localSheetId="15">#REF!</definedName>
    <definedName name="Enamale" localSheetId="7">#REF!</definedName>
    <definedName name="Enamale" localSheetId="8">#REF!</definedName>
    <definedName name="Enamale" localSheetId="9">#REF!</definedName>
    <definedName name="Enamale" localSheetId="10">#REF!</definedName>
    <definedName name="Enamale" localSheetId="12">#REF!</definedName>
    <definedName name="Enamale" localSheetId="3">#REF!</definedName>
    <definedName name="Enamale" localSheetId="4">#REF!</definedName>
    <definedName name="Enamale">#REF!</definedName>
    <definedName name="Excel_BuiltIn__FilterDatabase_1" localSheetId="18">#REF!</definedName>
    <definedName name="Excel_BuiltIn__FilterDatabase_1" localSheetId="17">#REF!</definedName>
    <definedName name="Excel_BuiltIn__FilterDatabase_1" localSheetId="13">#REF!</definedName>
    <definedName name="Excel_BuiltIn__FilterDatabase_1" localSheetId="1">#REF!</definedName>
    <definedName name="Excel_BuiltIn__FilterDatabase_1" localSheetId="11">#REF!</definedName>
    <definedName name="Excel_BuiltIn__FilterDatabase_1" localSheetId="19">#REF!</definedName>
    <definedName name="Excel_BuiltIn__FilterDatabase_1" localSheetId="21">#REF!</definedName>
    <definedName name="Excel_BuiltIn__FilterDatabase_1" localSheetId="16">#REF!</definedName>
    <definedName name="Excel_BuiltIn__FilterDatabase_1" localSheetId="15">#REF!</definedName>
    <definedName name="Excel_BuiltIn__FilterDatabase_1" localSheetId="7">#REF!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20">#REF!</definedName>
    <definedName name="Excel_BuiltIn__FilterDatabase_1" localSheetId="12">#REF!</definedName>
    <definedName name="Excel_BuiltIn__FilterDatabase_1" localSheetId="3">#REF!</definedName>
    <definedName name="Excel_BuiltIn__FilterDatabase_1" localSheetId="4">#REF!</definedName>
    <definedName name="Excel_BuiltIn__FilterDatabase_1">#REF!</definedName>
    <definedName name="Excel_BuiltIn_Print_Area_1_1" localSheetId="18">#REF!</definedName>
    <definedName name="Excel_BuiltIn_Print_Area_1_1" localSheetId="13">#REF!</definedName>
    <definedName name="Excel_BuiltIn_Print_Area_1_1" localSheetId="1">#REF!</definedName>
    <definedName name="Excel_BuiltIn_Print_Area_1_1" localSheetId="11">#REF!</definedName>
    <definedName name="Excel_BuiltIn_Print_Area_1_1" localSheetId="19">#REF!</definedName>
    <definedName name="Excel_BuiltIn_Print_Area_1_1" localSheetId="21">#REF!</definedName>
    <definedName name="Excel_BuiltIn_Print_Area_1_1" localSheetId="16">#REF!</definedName>
    <definedName name="Excel_BuiltIn_Print_Area_1_1" localSheetId="15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>#REF!</definedName>
    <definedName name="Excel_BuiltIn_Print_Area_1_1_1" localSheetId="18">#REF!</definedName>
    <definedName name="Excel_BuiltIn_Print_Area_1_1_1" localSheetId="13">#REF!</definedName>
    <definedName name="Excel_BuiltIn_Print_Area_1_1_1" localSheetId="1">#REF!</definedName>
    <definedName name="Excel_BuiltIn_Print_Area_1_1_1" localSheetId="11">#REF!</definedName>
    <definedName name="Excel_BuiltIn_Print_Area_1_1_1" localSheetId="19">#REF!</definedName>
    <definedName name="Excel_BuiltIn_Print_Area_1_1_1" localSheetId="21">#REF!</definedName>
    <definedName name="Excel_BuiltIn_Print_Area_1_1_1" localSheetId="16">#REF!</definedName>
    <definedName name="Excel_BuiltIn_Print_Area_1_1_1" localSheetId="15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2">#REF!</definedName>
    <definedName name="Excel_BuiltIn_Print_Area_1_1_1" localSheetId="3">#REF!</definedName>
    <definedName name="Excel_BuiltIn_Print_Area_1_1_1" localSheetId="4">#REF!</definedName>
    <definedName name="Excel_BuiltIn_Print_Area_1_1_1">#REF!</definedName>
    <definedName name="Excel_BuiltIn_Print_Area_1_2" localSheetId="18">#REF!</definedName>
    <definedName name="Excel_BuiltIn_Print_Area_1_2" localSheetId="13">#REF!</definedName>
    <definedName name="Excel_BuiltIn_Print_Area_1_2" localSheetId="1">#REF!</definedName>
    <definedName name="Excel_BuiltIn_Print_Area_1_2" localSheetId="11">#REF!</definedName>
    <definedName name="Excel_BuiltIn_Print_Area_1_2" localSheetId="19">#REF!</definedName>
    <definedName name="Excel_BuiltIn_Print_Area_1_2" localSheetId="21">#REF!</definedName>
    <definedName name="Excel_BuiltIn_Print_Area_1_2" localSheetId="16">#REF!</definedName>
    <definedName name="Excel_BuiltIn_Print_Area_1_2" localSheetId="15">#REF!</definedName>
    <definedName name="Excel_BuiltIn_Print_Area_1_2" localSheetId="7">#REF!</definedName>
    <definedName name="Excel_BuiltIn_Print_Area_1_2" localSheetId="8">#REF!</definedName>
    <definedName name="Excel_BuiltIn_Print_Area_1_2" localSheetId="9">#REF!</definedName>
    <definedName name="Excel_BuiltIn_Print_Area_1_2" localSheetId="10">#REF!</definedName>
    <definedName name="Excel_BuiltIn_Print_Area_1_2" localSheetId="12">#REF!</definedName>
    <definedName name="Excel_BuiltIn_Print_Area_1_2" localSheetId="3">#REF!</definedName>
    <definedName name="Excel_BuiltIn_Print_Area_1_2" localSheetId="4">#REF!</definedName>
    <definedName name="Excel_BuiltIn_Print_Area_1_2">#REF!</definedName>
    <definedName name="Excel_BuiltIn_Print_Titles_1" localSheetId="18">#REF!</definedName>
    <definedName name="Excel_BuiltIn_Print_Titles_1" localSheetId="13">#REF!</definedName>
    <definedName name="Excel_BuiltIn_Print_Titles_1" localSheetId="1">#REF!</definedName>
    <definedName name="Excel_BuiltIn_Print_Titles_1" localSheetId="11">#REF!</definedName>
    <definedName name="Excel_BuiltIn_Print_Titles_1" localSheetId="19">#REF!</definedName>
    <definedName name="Excel_BuiltIn_Print_Titles_1" localSheetId="21">#REF!</definedName>
    <definedName name="Excel_BuiltIn_Print_Titles_1" localSheetId="16">#REF!</definedName>
    <definedName name="Excel_BuiltIn_Print_Titles_1" localSheetId="15">#REF!</definedName>
    <definedName name="Excel_BuiltIn_Print_Titles_1" localSheetId="7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12">#REF!</definedName>
    <definedName name="Excel_BuiltIn_Print_Titles_1" localSheetId="3">#REF!</definedName>
    <definedName name="Excel_BuiltIn_Print_Titles_1" localSheetId="4">#REF!</definedName>
    <definedName name="Excel_BuiltIn_Print_Titles_1">#REF!</definedName>
    <definedName name="Excel_BuiltIn_Print_Titles_1_1" localSheetId="18">#REF!</definedName>
    <definedName name="Excel_BuiltIn_Print_Titles_1_1" localSheetId="13">#REF!</definedName>
    <definedName name="Excel_BuiltIn_Print_Titles_1_1" localSheetId="1">#REF!</definedName>
    <definedName name="Excel_BuiltIn_Print_Titles_1_1" localSheetId="11">#REF!</definedName>
    <definedName name="Excel_BuiltIn_Print_Titles_1_1" localSheetId="19">#REF!</definedName>
    <definedName name="Excel_BuiltIn_Print_Titles_1_1" localSheetId="21">#REF!</definedName>
    <definedName name="Excel_BuiltIn_Print_Titles_1_1" localSheetId="16">#REF!</definedName>
    <definedName name="Excel_BuiltIn_Print_Titles_1_1" localSheetId="15">#REF!</definedName>
    <definedName name="Excel_BuiltIn_Print_Titles_1_1" localSheetId="7">#REF!</definedName>
    <definedName name="Excel_BuiltIn_Print_Titles_1_1" localSheetId="8">#REF!</definedName>
    <definedName name="Excel_BuiltIn_Print_Titles_1_1" localSheetId="9">#REF!</definedName>
    <definedName name="Excel_BuiltIn_Print_Titles_1_1" localSheetId="10">#REF!</definedName>
    <definedName name="Excel_BuiltIn_Print_Titles_1_1" localSheetId="12">#REF!</definedName>
    <definedName name="Excel_BuiltIn_Print_Titles_1_1" localSheetId="3">#REF!</definedName>
    <definedName name="Excel_BuiltIn_Print_Titles_1_1" localSheetId="4">#REF!</definedName>
    <definedName name="Excel_BuiltIn_Print_Titles_1_1">#REF!</definedName>
    <definedName name="ghh" localSheetId="13">#REF!</definedName>
    <definedName name="ghh" localSheetId="11">#REF!</definedName>
    <definedName name="ghh" localSheetId="21">#REF!</definedName>
    <definedName name="ghh" localSheetId="15">#REF!</definedName>
    <definedName name="ghh" localSheetId="7">#REF!</definedName>
    <definedName name="ghh" localSheetId="8">#REF!</definedName>
    <definedName name="ghh" localSheetId="9">#REF!</definedName>
    <definedName name="ghh" localSheetId="10">#REF!</definedName>
    <definedName name="ghh" localSheetId="12">#REF!</definedName>
    <definedName name="ghh" localSheetId="4">#REF!</definedName>
    <definedName name="ghh">#REF!</definedName>
    <definedName name="New" localSheetId="13">#REF!</definedName>
    <definedName name="New" localSheetId="11">#REF!</definedName>
    <definedName name="New" localSheetId="21">#REF!</definedName>
    <definedName name="New" localSheetId="15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2">#REF!</definedName>
    <definedName name="New" localSheetId="4">#REF!</definedName>
    <definedName name="New">#REF!</definedName>
    <definedName name="А" localSheetId="13">#REF!</definedName>
    <definedName name="А" localSheetId="11">#REF!</definedName>
    <definedName name="А" localSheetId="21">#REF!</definedName>
    <definedName name="А" localSheetId="15">#REF!</definedName>
    <definedName name="А" localSheetId="7">#REF!</definedName>
    <definedName name="А" localSheetId="8">#REF!</definedName>
    <definedName name="А" localSheetId="9">#REF!</definedName>
    <definedName name="А" localSheetId="10">#REF!</definedName>
    <definedName name="А" localSheetId="12">#REF!</definedName>
    <definedName name="А" localSheetId="4">#REF!</definedName>
    <definedName name="А">#REF!</definedName>
    <definedName name="амелия3" localSheetId="11">#REF!</definedName>
    <definedName name="амелия3" localSheetId="7">#REF!</definedName>
    <definedName name="амелия3" localSheetId="8">#REF!</definedName>
    <definedName name="амелия3" localSheetId="9">#REF!</definedName>
    <definedName name="амелия3" localSheetId="10">#REF!</definedName>
    <definedName name="амелия3">#REF!</definedName>
    <definedName name="апвп4" localSheetId="13">#REF!</definedName>
    <definedName name="апвп4" localSheetId="11">#REF!</definedName>
    <definedName name="апвп4" localSheetId="19">#REF!</definedName>
    <definedName name="апвп4" localSheetId="21">#REF!</definedName>
    <definedName name="апвп4" localSheetId="15">#REF!</definedName>
    <definedName name="апвп4" localSheetId="7">#REF!</definedName>
    <definedName name="апвп4" localSheetId="8">#REF!</definedName>
    <definedName name="апвп4" localSheetId="9">#REF!</definedName>
    <definedName name="апвп4" localSheetId="10">#REF!</definedName>
    <definedName name="апвп4" localSheetId="12">#REF!</definedName>
    <definedName name="апвп4" localSheetId="3">#REF!</definedName>
    <definedName name="апвп4" localSheetId="4">#REF!</definedName>
    <definedName name="апвп4">#REF!</definedName>
    <definedName name="Декоры" localSheetId="13">#REF!</definedName>
    <definedName name="Декоры" localSheetId="11">#REF!</definedName>
    <definedName name="Декоры" localSheetId="19">#REF!</definedName>
    <definedName name="Декоры" localSheetId="21">#REF!</definedName>
    <definedName name="Декоры" localSheetId="15">#REF!</definedName>
    <definedName name="Декоры" localSheetId="7">#REF!</definedName>
    <definedName name="Декоры" localSheetId="8">#REF!</definedName>
    <definedName name="Декоры" localSheetId="9">#REF!</definedName>
    <definedName name="Декоры" localSheetId="10">#REF!</definedName>
    <definedName name="Декоры" localSheetId="12">#REF!</definedName>
    <definedName name="Декоры" localSheetId="3">#REF!</definedName>
    <definedName name="Декоры" localSheetId="4">#REF!</definedName>
    <definedName name="Декоры">#REF!</definedName>
    <definedName name="Еми_АПАР_ми" localSheetId="18">#REF!</definedName>
    <definedName name="Еми_АПАР_ми" localSheetId="17">#REF!</definedName>
    <definedName name="Еми_АПАР_ми" localSheetId="13">#REF!</definedName>
    <definedName name="Еми_АПАР_ми" localSheetId="1">#REF!</definedName>
    <definedName name="Еми_АПАР_ми" localSheetId="11">#REF!</definedName>
    <definedName name="Еми_АПАР_ми" localSheetId="19">#REF!</definedName>
    <definedName name="Еми_АПАР_ми" localSheetId="21">#REF!</definedName>
    <definedName name="Еми_АПАР_ми" localSheetId="16">#REF!</definedName>
    <definedName name="Еми_АПАР_ми" localSheetId="15">#REF!</definedName>
    <definedName name="Еми_АПАР_ми" localSheetId="7">#REF!</definedName>
    <definedName name="Еми_АПАР_ми" localSheetId="8">#REF!</definedName>
    <definedName name="Еми_АПАР_ми" localSheetId="9">#REF!</definedName>
    <definedName name="Еми_АПАР_ми" localSheetId="10">#REF!</definedName>
    <definedName name="Еми_АПАР_ми" localSheetId="20">#REF!</definedName>
    <definedName name="Еми_АПАР_ми" localSheetId="12">#REF!</definedName>
    <definedName name="Еми_АПАР_ми" localSheetId="3">#REF!</definedName>
    <definedName name="Еми_АПАР_ми" localSheetId="4">#REF!</definedName>
    <definedName name="Еми_АПАР_ми">#REF!</definedName>
    <definedName name="К111111" localSheetId="13">#REF!</definedName>
    <definedName name="К111111" localSheetId="11">#REF!</definedName>
    <definedName name="К111111" localSheetId="19">#REF!</definedName>
    <definedName name="К111111" localSheetId="21">#REF!</definedName>
    <definedName name="К111111" localSheetId="15">#REF!</definedName>
    <definedName name="К111111" localSheetId="7">#REF!</definedName>
    <definedName name="К111111" localSheetId="8">#REF!</definedName>
    <definedName name="К111111" localSheetId="9">#REF!</definedName>
    <definedName name="К111111" localSheetId="10">#REF!</definedName>
    <definedName name="К111111" localSheetId="12">#REF!</definedName>
    <definedName name="К111111" localSheetId="3">#REF!</definedName>
    <definedName name="К111111" localSheetId="4">#REF!</definedName>
    <definedName name="К111111">#REF!</definedName>
    <definedName name="кува2" localSheetId="13">#REF!</definedName>
    <definedName name="кува2" localSheetId="11">#REF!</definedName>
    <definedName name="кува2" localSheetId="19">#REF!</definedName>
    <definedName name="кува2" localSheetId="21">#REF!</definedName>
    <definedName name="кува2" localSheetId="15">#REF!</definedName>
    <definedName name="кува2" localSheetId="7">#REF!</definedName>
    <definedName name="кува2" localSheetId="8">#REF!</definedName>
    <definedName name="кува2" localSheetId="9">#REF!</definedName>
    <definedName name="кува2" localSheetId="10">#REF!</definedName>
    <definedName name="кува2" localSheetId="12">#REF!</definedName>
    <definedName name="кува2" localSheetId="3">#REF!</definedName>
    <definedName name="кува2" localSheetId="4">#REF!</definedName>
    <definedName name="кува2">#REF!</definedName>
    <definedName name="кува4" localSheetId="13">#REF!</definedName>
    <definedName name="кува4" localSheetId="11">#REF!</definedName>
    <definedName name="кува4" localSheetId="19">#REF!</definedName>
    <definedName name="кува4" localSheetId="21">#REF!</definedName>
    <definedName name="кува4" localSheetId="15">#REF!</definedName>
    <definedName name="кува4" localSheetId="7">#REF!</definedName>
    <definedName name="кува4" localSheetId="8">#REF!</definedName>
    <definedName name="кува4" localSheetId="9">#REF!</definedName>
    <definedName name="кува4" localSheetId="10">#REF!</definedName>
    <definedName name="кува4" localSheetId="12">#REF!</definedName>
    <definedName name="кува4" localSheetId="3">#REF!</definedName>
    <definedName name="кува4" localSheetId="4">#REF!</definedName>
    <definedName name="кува4">#REF!</definedName>
    <definedName name="куыв3" localSheetId="13">#REF!</definedName>
    <definedName name="куыв3" localSheetId="11">#REF!</definedName>
    <definedName name="куыв3" localSheetId="19">#REF!</definedName>
    <definedName name="куыв3" localSheetId="21">#REF!</definedName>
    <definedName name="куыв3" localSheetId="15">#REF!</definedName>
    <definedName name="куыв3" localSheetId="7">#REF!</definedName>
    <definedName name="куыв3" localSheetId="8">#REF!</definedName>
    <definedName name="куыв3" localSheetId="9">#REF!</definedName>
    <definedName name="куыв3" localSheetId="10">#REF!</definedName>
    <definedName name="куыв3" localSheetId="12">#REF!</definedName>
    <definedName name="куыв3" localSheetId="3">#REF!</definedName>
    <definedName name="куыв3" localSheetId="4">#REF!</definedName>
    <definedName name="куыв3">#REF!</definedName>
    <definedName name="НОВОЕ" localSheetId="18">#REF!</definedName>
    <definedName name="НОВОЕ" localSheetId="13">#REF!</definedName>
    <definedName name="НОВОЕ" localSheetId="1">#REF!</definedName>
    <definedName name="НОВОЕ" localSheetId="11">#REF!</definedName>
    <definedName name="НОВОЕ" localSheetId="19">#REF!</definedName>
    <definedName name="НОВОЕ" localSheetId="21">#REF!</definedName>
    <definedName name="НОВОЕ" localSheetId="16">#REF!</definedName>
    <definedName name="НОВОЕ" localSheetId="15">#REF!</definedName>
    <definedName name="НОВОЕ" localSheetId="7">#REF!</definedName>
    <definedName name="НОВОЕ" localSheetId="8">#REF!</definedName>
    <definedName name="НОВОЕ" localSheetId="9">#REF!</definedName>
    <definedName name="НОВОЕ" localSheetId="10">#REF!</definedName>
    <definedName name="НОВОЕ" localSheetId="12">#REF!</definedName>
    <definedName name="НОВОЕ" localSheetId="3">#REF!</definedName>
    <definedName name="НОВОЕ" localSheetId="4">#REF!</definedName>
    <definedName name="НОВОЕ">#REF!</definedName>
    <definedName name="Новое_новое" localSheetId="13">#REF!</definedName>
    <definedName name="Новое_новое" localSheetId="11">#REF!</definedName>
    <definedName name="Новое_новое" localSheetId="21">#REF!</definedName>
    <definedName name="Новое_новое" localSheetId="15">#REF!</definedName>
    <definedName name="Новое_новое" localSheetId="7">#REF!</definedName>
    <definedName name="Новое_новое" localSheetId="8">#REF!</definedName>
    <definedName name="Новое_новое" localSheetId="9">#REF!</definedName>
    <definedName name="Новое_новое" localSheetId="10">#REF!</definedName>
    <definedName name="Новое_новое" localSheetId="12">#REF!</definedName>
    <definedName name="Новое_новое" localSheetId="4">#REF!</definedName>
    <definedName name="Новое_новое">#REF!</definedName>
    <definedName name="_xlnm.Print_Area" localSheetId="18">'Cистемы INVISIBLE'!$A$2:$K$27</definedName>
    <definedName name="_xlnm.Print_Area" localSheetId="17">'Cистемы TWICE, ROTO'!$A$2:$I$38</definedName>
    <definedName name="_xlnm.Print_Area" localSheetId="13">Замки!$A$2:$N$28</definedName>
    <definedName name="_xlnm.Print_Area" localSheetId="14">'Замок скрытой двери (аналог Бон'!$A$2:$B$13</definedName>
    <definedName name="_xlnm.Print_Area" localSheetId="1">'изменения прайса'!$A$2:$F$65</definedName>
    <definedName name="_xlnm.Print_Area" localSheetId="11">'Карточные петли'!$A$2:$I$25</definedName>
    <definedName name="_xlnm.Print_Area" localSheetId="19">'механизмы база'!$A$1:$BH$50</definedName>
    <definedName name="_xlnm.Print_Area" localSheetId="21">Наценки!$A$2:$G$18</definedName>
    <definedName name="_xlnm.Print_Area" localSheetId="16">'Петли, защ, скр ручки_база'!$A$1:$Q$141</definedName>
    <definedName name="_xlnm.Print_Area" localSheetId="15">Прочее!$A$2:$K$38</definedName>
    <definedName name="_xlnm.Print_Area" localSheetId="6">'Распашные системы откр'!$A$2:$K$20</definedName>
    <definedName name="_xlnm.Print_Area" localSheetId="7">Ручки_накладки_Италия!$A$2:$N$63</definedName>
    <definedName name="_xlnm.Print_Area" localSheetId="8">Ручки_накладки_Италия_база!$A$2:$N$64</definedName>
    <definedName name="_xlnm.Print_Area" localSheetId="9">Ручки_накладки_Китай!$A$2:$O$25</definedName>
    <definedName name="_xlnm.Print_Area" localSheetId="10">Ручки_накладки_Китай_база!$A$2:$O$28</definedName>
    <definedName name="_xlnm.Print_Area" localSheetId="20">'Системы для перегородок'!$A$2:$F$34</definedName>
    <definedName name="_xlnm.Print_Area" localSheetId="0">скидки_наценки!$A$1:$Q$12</definedName>
    <definedName name="_xlnm.Print_Area" localSheetId="12">'Скрытые петли'!$A$1:$I$34</definedName>
    <definedName name="_xlnm.Print_Area" localSheetId="2">Содержание!$A$1:$E$29</definedName>
    <definedName name="_xlnm.Print_Area" localSheetId="5">'Фурнитура для акции'!$A$2:$E$21</definedName>
    <definedName name="_xlnm.Print_Area" localSheetId="3">'Фурнитура складская'!$A$2:$G$33</definedName>
    <definedName name="_xlnm.Print_Area" localSheetId="4">Фурнитура_старая!$A$2:$K$105</definedName>
    <definedName name="погонаж_до1марта" localSheetId="13">#REF!</definedName>
    <definedName name="погонаж_до1марта" localSheetId="11">#REF!</definedName>
    <definedName name="погонаж_до1марта" localSheetId="19">#REF!</definedName>
    <definedName name="погонаж_до1марта" localSheetId="21">#REF!</definedName>
    <definedName name="погонаж_до1марта" localSheetId="15">#REF!</definedName>
    <definedName name="погонаж_до1марта" localSheetId="7">#REF!</definedName>
    <definedName name="погонаж_до1марта" localSheetId="8">#REF!</definedName>
    <definedName name="погонаж_до1марта" localSheetId="9">#REF!</definedName>
    <definedName name="погонаж_до1марта" localSheetId="10">#REF!</definedName>
    <definedName name="погонаж_до1марта" localSheetId="12">#REF!</definedName>
    <definedName name="погонаж_до1марта" localSheetId="3">#REF!</definedName>
    <definedName name="погонаж_до1марта" localSheetId="4">#REF!</definedName>
    <definedName name="погонаж_до1марта">#REF!</definedName>
    <definedName name="полотна" localSheetId="13">#REF!</definedName>
    <definedName name="полотна" localSheetId="11">#REF!</definedName>
    <definedName name="полотна" localSheetId="21">#REF!</definedName>
    <definedName name="полотна" localSheetId="15">#REF!</definedName>
    <definedName name="полотна" localSheetId="7">#REF!</definedName>
    <definedName name="полотна" localSheetId="8">#REF!</definedName>
    <definedName name="полотна" localSheetId="9">#REF!</definedName>
    <definedName name="полотна" localSheetId="10">#REF!</definedName>
    <definedName name="полотна" localSheetId="12">#REF!</definedName>
    <definedName name="полотна" localSheetId="4">#REF!</definedName>
    <definedName name="полотна">#REF!</definedName>
    <definedName name="склад2" localSheetId="13">#REF!</definedName>
    <definedName name="склад2" localSheetId="11">#REF!</definedName>
    <definedName name="склад2" localSheetId="19">#REF!</definedName>
    <definedName name="склад2" localSheetId="21">#REF!</definedName>
    <definedName name="склад2" localSheetId="15">#REF!</definedName>
    <definedName name="склад2" localSheetId="7">#REF!</definedName>
    <definedName name="склад2" localSheetId="8">#REF!</definedName>
    <definedName name="склад2" localSheetId="9">#REF!</definedName>
    <definedName name="склад2" localSheetId="10">#REF!</definedName>
    <definedName name="склад2" localSheetId="12">#REF!</definedName>
    <definedName name="склад2" localSheetId="3">#REF!</definedName>
    <definedName name="склад2" localSheetId="4">#REF!</definedName>
    <definedName name="склад2">#REF!</definedName>
    <definedName name="СкладскаяПрограмма" localSheetId="13">#REF!</definedName>
    <definedName name="СкладскаяПрограмма" localSheetId="11">#REF!</definedName>
    <definedName name="СкладскаяПрограмма" localSheetId="19">#REF!</definedName>
    <definedName name="СкладскаяПрограмма" localSheetId="21">#REF!</definedName>
    <definedName name="СкладскаяПрограмма" localSheetId="15">#REF!</definedName>
    <definedName name="СкладскаяПрограмма" localSheetId="7">#REF!</definedName>
    <definedName name="СкладскаяПрограмма" localSheetId="8">#REF!</definedName>
    <definedName name="СкладскаяПрограмма" localSheetId="9">#REF!</definedName>
    <definedName name="СкладскаяПрограмма" localSheetId="10">#REF!</definedName>
    <definedName name="СкладскаяПрограмма" localSheetId="12">#REF!</definedName>
    <definedName name="СкладскаяПрограмма" localSheetId="3">#REF!</definedName>
    <definedName name="СкладскаяПрограмма" localSheetId="4">#REF!</definedName>
    <definedName name="СкладскаяПрограмма">#REF!</definedName>
    <definedName name="фурнитура22" localSheetId="13">#REF!</definedName>
    <definedName name="фурнитура22" localSheetId="11">#REF!</definedName>
    <definedName name="фурнитура22" localSheetId="19">#REF!</definedName>
    <definedName name="фурнитура22" localSheetId="21">#REF!</definedName>
    <definedName name="фурнитура22" localSheetId="15">#REF!</definedName>
    <definedName name="фурнитура22" localSheetId="7">#REF!</definedName>
    <definedName name="фурнитура22" localSheetId="8">#REF!</definedName>
    <definedName name="фурнитура22" localSheetId="9">#REF!</definedName>
    <definedName name="фурнитура22" localSheetId="10">#REF!</definedName>
    <definedName name="фурнитура22" localSheetId="12">#REF!</definedName>
    <definedName name="фурнитура22" localSheetId="3">#REF!</definedName>
    <definedName name="фурнитура22" localSheetId="4">#REF!</definedName>
    <definedName name="фурнитура22">#REF!</definedName>
    <definedName name="ыапва1" localSheetId="13">#REF!</definedName>
    <definedName name="ыапва1" localSheetId="11">#REF!</definedName>
    <definedName name="ыапва1" localSheetId="19">#REF!</definedName>
    <definedName name="ыапва1" localSheetId="21">#REF!</definedName>
    <definedName name="ыапва1" localSheetId="15">#REF!</definedName>
    <definedName name="ыапва1" localSheetId="7">#REF!</definedName>
    <definedName name="ыапва1" localSheetId="8">#REF!</definedName>
    <definedName name="ыапва1" localSheetId="9">#REF!</definedName>
    <definedName name="ыапва1" localSheetId="10">#REF!</definedName>
    <definedName name="ыапва1" localSheetId="12">#REF!</definedName>
    <definedName name="ыапва1" localSheetId="3">#REF!</definedName>
    <definedName name="ыапва1" localSheetId="4">#REF!</definedName>
    <definedName name="ыапва1">#REF!</definedName>
    <definedName name="ыва2" localSheetId="13">#REF!</definedName>
    <definedName name="ыва2" localSheetId="11">#REF!</definedName>
    <definedName name="ыва2" localSheetId="19">#REF!</definedName>
    <definedName name="ыва2" localSheetId="21">#REF!</definedName>
    <definedName name="ыва2" localSheetId="15">#REF!</definedName>
    <definedName name="ыва2" localSheetId="7">#REF!</definedName>
    <definedName name="ыва2" localSheetId="8">#REF!</definedName>
    <definedName name="ыва2" localSheetId="9">#REF!</definedName>
    <definedName name="ыва2" localSheetId="10">#REF!</definedName>
    <definedName name="ыва2" localSheetId="12">#REF!</definedName>
    <definedName name="ыва2" localSheetId="3">#REF!</definedName>
    <definedName name="ыва2" localSheetId="4">#REF!</definedName>
    <definedName name="ыва2">#REF!</definedName>
    <definedName name="Эклектика" localSheetId="13">#REF!</definedName>
    <definedName name="Эклектика" localSheetId="11">#REF!</definedName>
    <definedName name="Эклектика" localSheetId="21">#REF!</definedName>
    <definedName name="Эклектика" localSheetId="15">#REF!</definedName>
    <definedName name="Эклектика" localSheetId="7">#REF!</definedName>
    <definedName name="Эклектика" localSheetId="8">#REF!</definedName>
    <definedName name="Эклектика" localSheetId="9">#REF!</definedName>
    <definedName name="Эклектика" localSheetId="10">#REF!</definedName>
    <definedName name="Эклектика" localSheetId="12">#REF!</definedName>
    <definedName name="Эклектика" localSheetId="4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H59" i="333"/>
  <c r="U92" i="296"/>
  <c r="D91"/>
  <c r="E77" i="333"/>
  <c r="E76"/>
  <c r="E75"/>
  <c r="E74"/>
  <c r="E73"/>
  <c r="E72"/>
  <c r="E71"/>
  <c r="W70"/>
  <c r="W71" s="1"/>
  <c r="S69"/>
  <c r="E69"/>
  <c r="E68"/>
  <c r="W67"/>
  <c r="V67"/>
  <c r="T67"/>
  <c r="S67"/>
  <c r="E67"/>
  <c r="AP63"/>
  <c r="AO63"/>
  <c r="AN63"/>
  <c r="AM63"/>
  <c r="AL63"/>
  <c r="AK63"/>
  <c r="AJ63"/>
  <c r="AI63"/>
  <c r="W63"/>
  <c r="U63"/>
  <c r="S63"/>
  <c r="R63"/>
  <c r="J63"/>
  <c r="I63"/>
  <c r="BH61"/>
  <c r="BG61"/>
  <c r="BF61"/>
  <c r="BE61"/>
  <c r="BD61"/>
  <c r="BC61"/>
  <c r="BB61"/>
  <c r="BA61"/>
  <c r="AZ61"/>
  <c r="AY61"/>
  <c r="AX61"/>
  <c r="AW61"/>
  <c r="AV61"/>
  <c r="AU61"/>
  <c r="AT61"/>
  <c r="AS61"/>
  <c r="AP60"/>
  <c r="AO60"/>
  <c r="AN60"/>
  <c r="AM60"/>
  <c r="AL60"/>
  <c r="AK60"/>
  <c r="AJ60"/>
  <c r="AI60"/>
  <c r="AG60"/>
  <c r="AF60"/>
  <c r="AE60"/>
  <c r="AD60"/>
  <c r="AC60"/>
  <c r="AB60"/>
  <c r="AA60"/>
  <c r="Z60"/>
  <c r="Y60"/>
  <c r="X60"/>
  <c r="W60"/>
  <c r="V60"/>
  <c r="U60"/>
  <c r="T60"/>
  <c r="S60"/>
  <c r="R60"/>
  <c r="Q60"/>
  <c r="P60"/>
  <c r="O60"/>
  <c r="N60"/>
  <c r="M60"/>
  <c r="L60"/>
  <c r="H63"/>
  <c r="Q76" i="296"/>
  <c r="Q70"/>
  <c r="Q68"/>
  <c r="P76"/>
  <c r="P70"/>
  <c r="P66"/>
  <c r="N74"/>
  <c r="N64"/>
  <c r="L10" i="368"/>
  <c r="L12"/>
  <c r="L24"/>
  <c r="L22"/>
  <c r="L20"/>
  <c r="L18"/>
  <c r="L14"/>
  <c r="K24"/>
  <c r="K22"/>
  <c r="K20"/>
  <c r="K18"/>
  <c r="K14"/>
  <c r="K12"/>
  <c r="D10"/>
  <c r="H10"/>
  <c r="N10" l="1"/>
  <c r="J10"/>
  <c r="I10"/>
  <c r="F10"/>
  <c r="E10"/>
  <c r="A8" i="372"/>
  <c r="AT33" i="333"/>
  <c r="AU33"/>
  <c r="AV33"/>
  <c r="AW33"/>
  <c r="AX33"/>
  <c r="AY33"/>
  <c r="AZ33"/>
  <c r="BA33"/>
  <c r="BB33"/>
  <c r="BC33"/>
  <c r="BD33"/>
  <c r="BE33"/>
  <c r="BF33"/>
  <c r="BG33"/>
  <c r="BH33"/>
  <c r="AS33"/>
  <c r="C11" i="302"/>
  <c r="M32" i="333"/>
  <c r="N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I32"/>
  <c r="AJ32"/>
  <c r="AK32"/>
  <c r="AL32"/>
  <c r="AM32"/>
  <c r="AN32"/>
  <c r="AO32"/>
  <c r="AP32"/>
  <c r="L32"/>
  <c r="E105" l="1"/>
  <c r="E104"/>
  <c r="E103"/>
  <c r="E102"/>
  <c r="E101"/>
  <c r="E100"/>
  <c r="E99"/>
  <c r="E98"/>
  <c r="E97"/>
  <c r="E96"/>
  <c r="E95"/>
  <c r="Y88"/>
  <c r="AP87"/>
  <c r="AP91" s="1"/>
  <c r="AO87"/>
  <c r="AO91" s="1"/>
  <c r="AN87"/>
  <c r="AN91" s="1"/>
  <c r="AM87"/>
  <c r="AM91" s="1"/>
  <c r="AL87"/>
  <c r="AL91" s="1"/>
  <c r="AK87"/>
  <c r="AK91" s="1"/>
  <c r="AJ87"/>
  <c r="AJ91" s="1"/>
  <c r="AI87"/>
  <c r="AI91" s="1"/>
  <c r="W87"/>
  <c r="U87"/>
  <c r="U91" s="1"/>
  <c r="S87"/>
  <c r="R87"/>
  <c r="R91" s="1"/>
  <c r="J87"/>
  <c r="J91" s="1"/>
  <c r="I87"/>
  <c r="I91" s="1"/>
  <c r="H87"/>
  <c r="H91" s="1"/>
  <c r="W95" l="1"/>
  <c r="T87"/>
  <c r="T95" s="1"/>
  <c r="S95"/>
  <c r="W91"/>
  <c r="S97"/>
  <c r="V87"/>
  <c r="V95" s="1"/>
  <c r="S91"/>
  <c r="W98"/>
  <c r="W99" s="1"/>
  <c r="E91" i="296" l="1"/>
  <c r="AV76"/>
  <c r="AU76"/>
  <c r="AS76"/>
  <c r="AV74"/>
  <c r="AU74"/>
  <c r="AS74"/>
  <c r="AL73"/>
  <c r="AK73"/>
  <c r="AV72"/>
  <c r="AU72"/>
  <c r="AS72"/>
  <c r="AV70"/>
  <c r="AU70"/>
  <c r="AS70"/>
  <c r="AK69"/>
  <c r="AV68"/>
  <c r="AU68"/>
  <c r="AS68"/>
  <c r="AV66"/>
  <c r="AU66"/>
  <c r="AS66"/>
  <c r="AL66"/>
  <c r="AK66"/>
  <c r="AU64"/>
  <c r="AS64"/>
  <c r="J54" i="365"/>
  <c r="I54"/>
  <c r="H54"/>
  <c r="J52"/>
  <c r="I52"/>
  <c r="H52"/>
  <c r="G52"/>
  <c r="F52"/>
  <c r="E52"/>
  <c r="O40"/>
  <c r="N40"/>
  <c r="M40"/>
  <c r="J40"/>
  <c r="I40"/>
  <c r="H40"/>
  <c r="G40"/>
  <c r="E40"/>
  <c r="D40"/>
  <c r="L39"/>
  <c r="L40" s="1"/>
  <c r="F39"/>
  <c r="F40" s="1"/>
  <c r="L54" i="362"/>
  <c r="L52"/>
  <c r="N61"/>
  <c r="N59"/>
  <c r="M61"/>
  <c r="M59"/>
  <c r="C12" i="368" l="1"/>
  <c r="J12" i="362"/>
  <c r="J7"/>
  <c r="I14"/>
  <c r="I12"/>
  <c r="I7"/>
  <c r="H12"/>
  <c r="G7"/>
  <c r="D7"/>
  <c r="F52" l="1"/>
  <c r="G124" i="296"/>
  <c r="G123" s="1"/>
  <c r="BK122"/>
  <c r="O122"/>
  <c r="K123"/>
  <c r="L123"/>
  <c r="M123"/>
  <c r="N123"/>
  <c r="I123"/>
  <c r="I124" s="1"/>
  <c r="F123"/>
  <c r="C123"/>
  <c r="D123"/>
  <c r="B123"/>
  <c r="B127" s="1"/>
  <c r="K93"/>
  <c r="K95"/>
  <c r="K97"/>
  <c r="K99"/>
  <c r="K101"/>
  <c r="K103"/>
  <c r="K91"/>
  <c r="J93"/>
  <c r="J95"/>
  <c r="J97"/>
  <c r="J99"/>
  <c r="J101"/>
  <c r="J103"/>
  <c r="J91"/>
  <c r="I103"/>
  <c r="I101"/>
  <c r="I99"/>
  <c r="I97"/>
  <c r="I95"/>
  <c r="I93"/>
  <c r="I91"/>
  <c r="H91"/>
  <c r="H103"/>
  <c r="H101"/>
  <c r="H99"/>
  <c r="H97"/>
  <c r="H95"/>
  <c r="H93"/>
  <c r="F103"/>
  <c r="F101"/>
  <c r="F99"/>
  <c r="F97"/>
  <c r="F95"/>
  <c r="F93"/>
  <c r="F91"/>
  <c r="E103"/>
  <c r="E101"/>
  <c r="E99"/>
  <c r="E97"/>
  <c r="E95"/>
  <c r="E93"/>
  <c r="G103"/>
  <c r="G101"/>
  <c r="G99"/>
  <c r="G97"/>
  <c r="G93"/>
  <c r="G91"/>
  <c r="D103"/>
  <c r="D101"/>
  <c r="D99"/>
  <c r="D97"/>
  <c r="D93"/>
  <c r="M12" i="368" l="1"/>
  <c r="M10"/>
  <c r="K14" i="358"/>
  <c r="G169" i="296"/>
  <c r="BK167"/>
  <c r="N167"/>
  <c r="M167"/>
  <c r="L167"/>
  <c r="K167"/>
  <c r="I167"/>
  <c r="G167"/>
  <c r="F167"/>
  <c r="E167"/>
  <c r="D167"/>
  <c r="C167"/>
  <c r="B167"/>
  <c r="G156"/>
  <c r="C156"/>
  <c r="B156"/>
  <c r="G154"/>
  <c r="N153"/>
  <c r="M153"/>
  <c r="L153"/>
  <c r="K153"/>
  <c r="I153"/>
  <c r="G153"/>
  <c r="BJ152"/>
  <c r="BK151"/>
  <c r="N151"/>
  <c r="M151"/>
  <c r="L151"/>
  <c r="K151"/>
  <c r="I151"/>
  <c r="G151"/>
  <c r="F151"/>
  <c r="E151"/>
  <c r="D151"/>
  <c r="C151"/>
  <c r="B151"/>
  <c r="M87" i="365" l="1"/>
  <c r="L87"/>
  <c r="K87"/>
  <c r="D87"/>
  <c r="J86"/>
  <c r="I86"/>
  <c r="H86"/>
  <c r="J84"/>
  <c r="J87" s="1"/>
  <c r="I84"/>
  <c r="H84"/>
  <c r="H87" s="1"/>
  <c r="G84"/>
  <c r="G87" s="1"/>
  <c r="F84"/>
  <c r="F87" s="1"/>
  <c r="E84"/>
  <c r="E87" s="1"/>
  <c r="O72"/>
  <c r="N72"/>
  <c r="M72"/>
  <c r="J72"/>
  <c r="I72"/>
  <c r="H72"/>
  <c r="G72"/>
  <c r="E72"/>
  <c r="D72"/>
  <c r="L71"/>
  <c r="L72" s="1"/>
  <c r="F71"/>
  <c r="F72" s="1"/>
  <c r="L1" i="302"/>
  <c r="E49" i="333"/>
  <c r="E48"/>
  <c r="E47"/>
  <c r="E46"/>
  <c r="E45"/>
  <c r="E44"/>
  <c r="E43"/>
  <c r="E41"/>
  <c r="E40"/>
  <c r="E39"/>
  <c r="AP35"/>
  <c r="AO35"/>
  <c r="AN35"/>
  <c r="AM35"/>
  <c r="AL35"/>
  <c r="AK35"/>
  <c r="J35"/>
  <c r="I35"/>
  <c r="H35"/>
  <c r="D18"/>
  <c r="C18"/>
  <c r="B9"/>
  <c r="AH59" s="1"/>
  <c r="AH60" s="1"/>
  <c r="AJ7"/>
  <c r="B5"/>
  <c r="B4"/>
  <c r="C168" s="1"/>
  <c r="D10" i="301"/>
  <c r="B10"/>
  <c r="G143" i="296"/>
  <c r="G141"/>
  <c r="G140"/>
  <c r="BK138"/>
  <c r="N138"/>
  <c r="M138"/>
  <c r="L138"/>
  <c r="K138"/>
  <c r="I138"/>
  <c r="G138"/>
  <c r="F138"/>
  <c r="E138"/>
  <c r="D138"/>
  <c r="C138"/>
  <c r="B138"/>
  <c r="C127"/>
  <c r="N124"/>
  <c r="M124"/>
  <c r="L124"/>
  <c r="K124"/>
  <c r="BJ123"/>
  <c r="N122"/>
  <c r="M122"/>
  <c r="L122"/>
  <c r="K122"/>
  <c r="I122"/>
  <c r="G122"/>
  <c r="F122"/>
  <c r="E122"/>
  <c r="D122"/>
  <c r="C122"/>
  <c r="B122"/>
  <c r="R105"/>
  <c r="Q105"/>
  <c r="P105"/>
  <c r="O105"/>
  <c r="N105"/>
  <c r="M105"/>
  <c r="L92"/>
  <c r="BX76"/>
  <c r="BX74"/>
  <c r="BX72"/>
  <c r="BX70"/>
  <c r="BX68"/>
  <c r="BX66"/>
  <c r="G170" s="1"/>
  <c r="BQ49"/>
  <c r="BP49"/>
  <c r="BQ48"/>
  <c r="BP48"/>
  <c r="BQ46"/>
  <c r="BP46"/>
  <c r="BQ45"/>
  <c r="BP45"/>
  <c r="BQ43"/>
  <c r="BP43"/>
  <c r="BQ41"/>
  <c r="BP41"/>
  <c r="BQ39"/>
  <c r="BP39"/>
  <c r="BQ38"/>
  <c r="BP38"/>
  <c r="BQ37"/>
  <c r="BP37"/>
  <c r="BQ36"/>
  <c r="BP36"/>
  <c r="L29"/>
  <c r="BN27"/>
  <c r="BM27"/>
  <c r="BO26"/>
  <c r="BN26"/>
  <c r="BL26"/>
  <c r="BJ26"/>
  <c r="BM26" s="1"/>
  <c r="BN24"/>
  <c r="BM24"/>
  <c r="BO23"/>
  <c r="BN23"/>
  <c r="BJ23"/>
  <c r="BM23" s="1"/>
  <c r="BO22"/>
  <c r="BN22"/>
  <c r="BJ22"/>
  <c r="BM22" s="1"/>
  <c r="M22"/>
  <c r="BO21"/>
  <c r="BN21"/>
  <c r="BL21"/>
  <c r="BJ21"/>
  <c r="BM21" s="1"/>
  <c r="M21"/>
  <c r="BO20"/>
  <c r="BN20"/>
  <c r="BJ20"/>
  <c r="BM20" s="1"/>
  <c r="M20"/>
  <c r="BX19"/>
  <c r="BO19"/>
  <c r="BN19"/>
  <c r="BM19"/>
  <c r="O9"/>
  <c r="N9"/>
  <c r="M9"/>
  <c r="L9"/>
  <c r="O8"/>
  <c r="N8"/>
  <c r="M8"/>
  <c r="L8"/>
  <c r="D20" i="358"/>
  <c r="E20" s="1"/>
  <c r="F20" s="1"/>
  <c r="I20" s="1"/>
  <c r="M188" i="365"/>
  <c r="L188"/>
  <c r="G188"/>
  <c r="F188"/>
  <c r="E188"/>
  <c r="M186"/>
  <c r="L186"/>
  <c r="D186"/>
  <c r="N173"/>
  <c r="M173"/>
  <c r="J173"/>
  <c r="I173"/>
  <c r="H173"/>
  <c r="G173"/>
  <c r="E173"/>
  <c r="D173"/>
  <c r="N121"/>
  <c r="M121"/>
  <c r="L121"/>
  <c r="J121"/>
  <c r="I121"/>
  <c r="H121"/>
  <c r="G121"/>
  <c r="F121"/>
  <c r="E121"/>
  <c r="D121"/>
  <c r="M114"/>
  <c r="L114"/>
  <c r="K114"/>
  <c r="J114"/>
  <c r="I114"/>
  <c r="H114"/>
  <c r="G114"/>
  <c r="F114"/>
  <c r="E114"/>
  <c r="M112"/>
  <c r="M115" s="1"/>
  <c r="L112"/>
  <c r="L115" s="1"/>
  <c r="K112"/>
  <c r="K115" s="1"/>
  <c r="J112"/>
  <c r="J115" s="1"/>
  <c r="I112"/>
  <c r="H112"/>
  <c r="H115" s="1"/>
  <c r="G112"/>
  <c r="G115" s="1"/>
  <c r="F112"/>
  <c r="F115" s="1"/>
  <c r="E112"/>
  <c r="E115" s="1"/>
  <c r="D112"/>
  <c r="D115" s="1"/>
  <c r="O100"/>
  <c r="N100"/>
  <c r="M100"/>
  <c r="L100"/>
  <c r="J99"/>
  <c r="J100" s="1"/>
  <c r="I99"/>
  <c r="I100" s="1"/>
  <c r="H99"/>
  <c r="H100" s="1"/>
  <c r="G99"/>
  <c r="G100" s="1"/>
  <c r="F99"/>
  <c r="F100" s="1"/>
  <c r="E99"/>
  <c r="E100" s="1"/>
  <c r="D99"/>
  <c r="D100" s="1"/>
  <c r="M28"/>
  <c r="L28"/>
  <c r="K28"/>
  <c r="D28"/>
  <c r="J188"/>
  <c r="I27"/>
  <c r="H188"/>
  <c r="J186"/>
  <c r="I25"/>
  <c r="H186"/>
  <c r="G186"/>
  <c r="F28"/>
  <c r="E186"/>
  <c r="O13"/>
  <c r="N13"/>
  <c r="M13"/>
  <c r="J13"/>
  <c r="I13"/>
  <c r="H13"/>
  <c r="G13"/>
  <c r="E13"/>
  <c r="D13"/>
  <c r="L13"/>
  <c r="F13"/>
  <c r="AM128" i="364"/>
  <c r="H126"/>
  <c r="G126"/>
  <c r="H124"/>
  <c r="G124"/>
  <c r="H122"/>
  <c r="G122"/>
  <c r="F122"/>
  <c r="D122"/>
  <c r="H119"/>
  <c r="F119"/>
  <c r="E119"/>
  <c r="D119"/>
  <c r="G117"/>
  <c r="F117"/>
  <c r="E117"/>
  <c r="D117"/>
  <c r="D85" i="360"/>
  <c r="E85" s="1"/>
  <c r="F85" s="1"/>
  <c r="I85" s="1"/>
  <c r="C41"/>
  <c r="C40"/>
  <c r="C39"/>
  <c r="C38"/>
  <c r="C37"/>
  <c r="C36"/>
  <c r="C35"/>
  <c r="C34"/>
  <c r="C33"/>
  <c r="C23"/>
  <c r="C22"/>
  <c r="C21"/>
  <c r="C20"/>
  <c r="C19"/>
  <c r="C18"/>
  <c r="C17"/>
  <c r="C16"/>
  <c r="C15"/>
  <c r="C14"/>
  <c r="H10"/>
  <c r="G10"/>
  <c r="C6" i="349"/>
  <c r="H1" i="220"/>
  <c r="G11" i="199"/>
  <c r="F11"/>
  <c r="E11"/>
  <c r="C11" s="1"/>
  <c r="D11" s="1"/>
  <c r="F10"/>
  <c r="C10"/>
  <c r="D10" s="1"/>
  <c r="AH143" i="333" l="1"/>
  <c r="AH87"/>
  <c r="D24" i="301"/>
  <c r="K34" i="358"/>
  <c r="H30" i="367"/>
  <c r="J34" i="358"/>
  <c r="J12" i="299"/>
  <c r="H12"/>
  <c r="U35" i="333"/>
  <c r="R35"/>
  <c r="S41"/>
  <c r="T39"/>
  <c r="D14" i="349"/>
  <c r="F18" i="366"/>
  <c r="K12" i="299"/>
  <c r="C26" i="302"/>
  <c r="C27"/>
  <c r="C14" i="368"/>
  <c r="G14"/>
  <c r="H26" i="367"/>
  <c r="C15" i="302"/>
  <c r="E24" i="301"/>
  <c r="D24" i="358"/>
  <c r="N24" i="368"/>
  <c r="G22"/>
  <c r="N18"/>
  <c r="F16"/>
  <c r="F12"/>
  <c r="G20" i="367"/>
  <c r="J102" i="360"/>
  <c r="H70"/>
  <c r="E52"/>
  <c r="J40"/>
  <c r="G39"/>
  <c r="D38"/>
  <c r="J36"/>
  <c r="G35"/>
  <c r="D34"/>
  <c r="J23"/>
  <c r="G22"/>
  <c r="D21"/>
  <c r="J19"/>
  <c r="G18"/>
  <c r="D17"/>
  <c r="J15"/>
  <c r="G14"/>
  <c r="D52"/>
  <c r="F39"/>
  <c r="I36"/>
  <c r="F35"/>
  <c r="I23"/>
  <c r="F22"/>
  <c r="I19"/>
  <c r="F18"/>
  <c r="F14"/>
  <c r="E102"/>
  <c r="G36"/>
  <c r="G23"/>
  <c r="G19"/>
  <c r="G15"/>
  <c r="I21"/>
  <c r="K15"/>
  <c r="D14" i="302"/>
  <c r="I34" i="358"/>
  <c r="C24"/>
  <c r="M24" i="368"/>
  <c r="F22"/>
  <c r="M18"/>
  <c r="C16"/>
  <c r="E12"/>
  <c r="D20" i="367"/>
  <c r="I18" i="366"/>
  <c r="I102" i="360"/>
  <c r="G70"/>
  <c r="I40"/>
  <c r="I15"/>
  <c r="K79"/>
  <c r="D39"/>
  <c r="D35"/>
  <c r="D22"/>
  <c r="J16"/>
  <c r="I17"/>
  <c r="K40"/>
  <c r="K19"/>
  <c r="E14" i="349"/>
  <c r="C14" i="302"/>
  <c r="E14" i="301"/>
  <c r="F34" i="358"/>
  <c r="J24" i="368"/>
  <c r="E22"/>
  <c r="J18"/>
  <c r="N14"/>
  <c r="H18" i="367"/>
  <c r="F102" i="360"/>
  <c r="F70"/>
  <c r="K41"/>
  <c r="H40"/>
  <c r="E39"/>
  <c r="K37"/>
  <c r="H36"/>
  <c r="E35"/>
  <c r="K33"/>
  <c r="H23"/>
  <c r="E22"/>
  <c r="K20"/>
  <c r="H19"/>
  <c r="E18"/>
  <c r="K16"/>
  <c r="H15"/>
  <c r="E14"/>
  <c r="D13" i="302"/>
  <c r="E13" i="301"/>
  <c r="E34" i="358"/>
  <c r="I24" i="368"/>
  <c r="C22"/>
  <c r="I18"/>
  <c r="J14"/>
  <c r="G26" i="367"/>
  <c r="G18"/>
  <c r="E70" i="360"/>
  <c r="J41"/>
  <c r="G40"/>
  <c r="J37"/>
  <c r="J33"/>
  <c r="J20"/>
  <c r="D18"/>
  <c r="D14"/>
  <c r="E15"/>
  <c r="F33"/>
  <c r="H18"/>
  <c r="C13" i="302"/>
  <c r="I12" i="299"/>
  <c r="D13" i="301"/>
  <c r="D34" i="358"/>
  <c r="G24" i="368"/>
  <c r="N20"/>
  <c r="G18"/>
  <c r="I14"/>
  <c r="D26" i="367"/>
  <c r="H16"/>
  <c r="J12" i="279" s="1"/>
  <c r="D102" i="360"/>
  <c r="J79"/>
  <c r="D70"/>
  <c r="I41"/>
  <c r="F40"/>
  <c r="I37"/>
  <c r="F36"/>
  <c r="I33"/>
  <c r="F23"/>
  <c r="I20"/>
  <c r="F19"/>
  <c r="I16"/>
  <c r="F15"/>
  <c r="K36"/>
  <c r="F12" i="302"/>
  <c r="C13" i="301"/>
  <c r="C34" i="358"/>
  <c r="F24" i="368"/>
  <c r="M20"/>
  <c r="F18"/>
  <c r="F14"/>
  <c r="H24" i="367"/>
  <c r="F16"/>
  <c r="I15" i="366"/>
  <c r="C102" i="360"/>
  <c r="I79"/>
  <c r="K61"/>
  <c r="H41"/>
  <c r="E40"/>
  <c r="K38"/>
  <c r="H37"/>
  <c r="E36"/>
  <c r="K34"/>
  <c r="H33"/>
  <c r="E23"/>
  <c r="K21"/>
  <c r="H20"/>
  <c r="E19"/>
  <c r="K17"/>
  <c r="H16"/>
  <c r="F20"/>
  <c r="F15" i="349"/>
  <c r="G15" s="1"/>
  <c r="H39" i="360"/>
  <c r="E12" i="302"/>
  <c r="B13" i="301"/>
  <c r="B11" s="1"/>
  <c r="J24" i="358"/>
  <c r="E24" i="368"/>
  <c r="J20"/>
  <c r="E18"/>
  <c r="E14"/>
  <c r="G24" i="367"/>
  <c r="D16"/>
  <c r="I89" i="360"/>
  <c r="F79"/>
  <c r="J61"/>
  <c r="G41"/>
  <c r="D40"/>
  <c r="J38"/>
  <c r="G37"/>
  <c r="D36"/>
  <c r="J34"/>
  <c r="G33"/>
  <c r="D23"/>
  <c r="J21"/>
  <c r="G20"/>
  <c r="D19"/>
  <c r="J17"/>
  <c r="G16"/>
  <c r="D15"/>
  <c r="E79"/>
  <c r="F41"/>
  <c r="I38"/>
  <c r="F37"/>
  <c r="I34"/>
  <c r="K23"/>
  <c r="D12" i="302"/>
  <c r="F12" i="299"/>
  <c r="I11" i="301"/>
  <c r="I24" i="358"/>
  <c r="J14"/>
  <c r="C24" i="368"/>
  <c r="I20"/>
  <c r="C18"/>
  <c r="N12"/>
  <c r="D24" i="367"/>
  <c r="F14"/>
  <c r="F89" i="360"/>
  <c r="I61"/>
  <c r="F16"/>
  <c r="H22"/>
  <c r="C18" i="302"/>
  <c r="C12"/>
  <c r="E12" i="299"/>
  <c r="H11" i="301"/>
  <c r="H24" i="358"/>
  <c r="I14"/>
  <c r="N22" i="368"/>
  <c r="G20"/>
  <c r="N16"/>
  <c r="H22" i="367"/>
  <c r="D14"/>
  <c r="E89" i="360"/>
  <c r="D79"/>
  <c r="F61"/>
  <c r="E41"/>
  <c r="K39"/>
  <c r="H38"/>
  <c r="E37"/>
  <c r="K35"/>
  <c r="H34"/>
  <c r="E33"/>
  <c r="K22"/>
  <c r="H21"/>
  <c r="E20"/>
  <c r="K18"/>
  <c r="H17"/>
  <c r="E16"/>
  <c r="K14"/>
  <c r="E15" i="349"/>
  <c r="E38" i="360"/>
  <c r="E17"/>
  <c r="D16" i="302"/>
  <c r="F11"/>
  <c r="D12" i="299"/>
  <c r="G24" i="358"/>
  <c r="F14"/>
  <c r="M22" i="368"/>
  <c r="F20"/>
  <c r="J16"/>
  <c r="J12"/>
  <c r="G22" i="367"/>
  <c r="I22" i="366"/>
  <c r="D89" i="360"/>
  <c r="K70"/>
  <c r="E61"/>
  <c r="D41"/>
  <c r="J39"/>
  <c r="G38"/>
  <c r="D37"/>
  <c r="J35"/>
  <c r="G34"/>
  <c r="D33"/>
  <c r="J22"/>
  <c r="G21"/>
  <c r="D20"/>
  <c r="J18"/>
  <c r="G17"/>
  <c r="D16"/>
  <c r="J14"/>
  <c r="D15" i="349"/>
  <c r="I14" i="360"/>
  <c r="F14" i="349"/>
  <c r="G14" s="1"/>
  <c r="F52" i="360"/>
  <c r="E21"/>
  <c r="C16" i="302"/>
  <c r="E11"/>
  <c r="C12" i="299"/>
  <c r="F11" i="301"/>
  <c r="F24" i="358"/>
  <c r="E14"/>
  <c r="J22" i="368"/>
  <c r="E20"/>
  <c r="I16"/>
  <c r="I12"/>
  <c r="D22" i="367"/>
  <c r="H22" i="366"/>
  <c r="C89" i="360"/>
  <c r="J70"/>
  <c r="D61"/>
  <c r="I39"/>
  <c r="F38"/>
  <c r="I35"/>
  <c r="F34"/>
  <c r="I22"/>
  <c r="F21"/>
  <c r="I18"/>
  <c r="F17"/>
  <c r="I70"/>
  <c r="H35"/>
  <c r="H14"/>
  <c r="D15" i="302"/>
  <c r="D11"/>
  <c r="B12" i="299"/>
  <c r="E24" i="358"/>
  <c r="D14"/>
  <c r="I22" i="368"/>
  <c r="C20"/>
  <c r="G16"/>
  <c r="G12"/>
  <c r="H20" i="367"/>
  <c r="E34" i="360"/>
  <c r="F22" i="366"/>
  <c r="C19" i="302"/>
  <c r="E25" i="363"/>
  <c r="N10"/>
  <c r="E61" i="362"/>
  <c r="D59"/>
  <c r="N54"/>
  <c r="M52"/>
  <c r="E43"/>
  <c r="H28"/>
  <c r="J24"/>
  <c r="D14"/>
  <c r="D25" i="363"/>
  <c r="M10"/>
  <c r="D61" i="362"/>
  <c r="N57"/>
  <c r="M54"/>
  <c r="D43"/>
  <c r="G28"/>
  <c r="I24"/>
  <c r="G12"/>
  <c r="L23" i="363"/>
  <c r="K10"/>
  <c r="M57" i="362"/>
  <c r="K52"/>
  <c r="G41"/>
  <c r="F28"/>
  <c r="H24"/>
  <c r="F12"/>
  <c r="E18" i="366"/>
  <c r="K23" i="363"/>
  <c r="J10"/>
  <c r="L57" i="362"/>
  <c r="K54"/>
  <c r="J52"/>
  <c r="F41"/>
  <c r="E28"/>
  <c r="G24"/>
  <c r="E12"/>
  <c r="D18" i="366"/>
  <c r="J23" i="363"/>
  <c r="I10"/>
  <c r="L59" i="362"/>
  <c r="K57"/>
  <c r="J54"/>
  <c r="I52"/>
  <c r="E41"/>
  <c r="D28"/>
  <c r="F24"/>
  <c r="D12"/>
  <c r="I23" i="363"/>
  <c r="H10"/>
  <c r="L61" i="362"/>
  <c r="K59"/>
  <c r="J57"/>
  <c r="I54"/>
  <c r="H52"/>
  <c r="D41"/>
  <c r="J26"/>
  <c r="E24"/>
  <c r="H7"/>
  <c r="G10" i="363"/>
  <c r="K61" i="362"/>
  <c r="J59"/>
  <c r="I57"/>
  <c r="H54"/>
  <c r="G52"/>
  <c r="G36"/>
  <c r="I26"/>
  <c r="D24"/>
  <c r="F7"/>
  <c r="F10" i="363"/>
  <c r="J61" i="362"/>
  <c r="H57"/>
  <c r="F36"/>
  <c r="J14"/>
  <c r="G15" i="366"/>
  <c r="L25" i="363"/>
  <c r="G23"/>
  <c r="I59" i="362"/>
  <c r="G54"/>
  <c r="H26"/>
  <c r="E7"/>
  <c r="F15" i="366"/>
  <c r="K25" i="363"/>
  <c r="F23"/>
  <c r="E10"/>
  <c r="I61" i="362"/>
  <c r="H59"/>
  <c r="G57"/>
  <c r="F54"/>
  <c r="E52"/>
  <c r="E36"/>
  <c r="G26"/>
  <c r="H14"/>
  <c r="E15" i="366"/>
  <c r="J25" i="363"/>
  <c r="D10"/>
  <c r="H61" i="362"/>
  <c r="G59"/>
  <c r="F57"/>
  <c r="E54"/>
  <c r="D52"/>
  <c r="D36"/>
  <c r="F26"/>
  <c r="G14"/>
  <c r="D26"/>
  <c r="D15" i="366"/>
  <c r="D23" i="363"/>
  <c r="G61" i="362"/>
  <c r="F59"/>
  <c r="E57"/>
  <c r="D54"/>
  <c r="G43"/>
  <c r="J28"/>
  <c r="E26"/>
  <c r="F14"/>
  <c r="D5" i="371"/>
  <c r="D6" s="1"/>
  <c r="I28" i="362"/>
  <c r="G22" i="366"/>
  <c r="G25" i="363"/>
  <c r="O10"/>
  <c r="F61" i="362"/>
  <c r="E59"/>
  <c r="D57"/>
  <c r="N52"/>
  <c r="F43"/>
  <c r="E14"/>
  <c r="D3" i="371"/>
  <c r="D4" s="1"/>
  <c r="C20" i="302"/>
  <c r="I25" i="363"/>
  <c r="W42" i="333"/>
  <c r="W43" s="1"/>
  <c r="E23" i="363"/>
  <c r="S35" i="333"/>
  <c r="H23" i="363"/>
  <c r="G12" i="299"/>
  <c r="W35" i="333"/>
  <c r="S39"/>
  <c r="AI35"/>
  <c r="AJ35"/>
  <c r="E26" i="302"/>
  <c r="D26" s="1"/>
  <c r="W39" i="333"/>
  <c r="E27" i="302"/>
  <c r="D27" s="1"/>
  <c r="D166" i="333"/>
  <c r="N166"/>
  <c r="X166"/>
  <c r="AI166"/>
  <c r="D168"/>
  <c r="D144"/>
  <c r="L166"/>
  <c r="U166"/>
  <c r="AF166"/>
  <c r="D167"/>
  <c r="AK143"/>
  <c r="H166"/>
  <c r="R166"/>
  <c r="AD166"/>
  <c r="AP166"/>
  <c r="F166"/>
  <c r="P166"/>
  <c r="AA166"/>
  <c r="AN166"/>
  <c r="D169"/>
  <c r="H25" i="363"/>
  <c r="L10"/>
  <c r="E28" i="365"/>
  <c r="J28"/>
  <c r="F186"/>
  <c r="H28"/>
  <c r="L173"/>
  <c r="G28"/>
  <c r="F173"/>
  <c r="AH31" i="333"/>
  <c r="AH32" s="1"/>
  <c r="AL143"/>
  <c r="E166"/>
  <c r="J166"/>
  <c r="O166"/>
  <c r="S166"/>
  <c r="Y166"/>
  <c r="AE166"/>
  <c r="AK166"/>
  <c r="C167"/>
  <c r="C169"/>
  <c r="D7"/>
  <c r="C166"/>
  <c r="G166"/>
  <c r="M166"/>
  <c r="Q166"/>
  <c r="W166"/>
  <c r="AC166"/>
  <c r="AG166"/>
  <c r="AO166"/>
  <c r="E12" i="279" l="1"/>
  <c r="G12" s="1"/>
  <c r="E16" i="302"/>
  <c r="V39" i="333"/>
  <c r="D11" i="301"/>
  <c r="C11"/>
  <c r="F12" i="279"/>
  <c r="D12"/>
  <c r="H12"/>
  <c r="E11" i="301"/>
  <c r="D13" i="279"/>
  <c r="J13"/>
  <c r="H13"/>
  <c r="G13"/>
  <c r="F13"/>
  <c r="E13"/>
  <c r="F14"/>
  <c r="E14"/>
  <c r="D14"/>
  <c r="G14"/>
  <c r="J14"/>
  <c r="H14"/>
  <c r="E15" i="302"/>
  <c r="D16" i="371"/>
  <c r="D17" s="1"/>
  <c r="G15" i="279" l="1"/>
  <c r="J15"/>
  <c r="E15"/>
  <c r="H15"/>
  <c r="F15"/>
  <c r="D15"/>
</calcChain>
</file>

<file path=xl/comments1.xml><?xml version="1.0" encoding="utf-8"?>
<comments xmlns="http://schemas.openxmlformats.org/spreadsheetml/2006/main">
  <authors>
    <author>User</author>
  </authors>
  <commentList>
    <comment ref="F43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2260 на сайте</t>
        </r>
      </text>
    </comment>
    <comment ref="D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10040</t>
        </r>
      </text>
    </comment>
    <comment ref="H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хр 13190/ мат хр/хр не нашла
</t>
        </r>
      </text>
    </comment>
    <comment ref="I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,r4 // r3 5520</t>
        </r>
      </text>
    </comment>
    <comment ref="J5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R2=3550
R3=2520
R4=3830</t>
        </r>
      </text>
    </comment>
    <comment ref="I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,r4 // r3 5520</t>
        </r>
      </text>
    </comment>
    <comment ref="J56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R2=3550
R3=2520
R4=3830</t>
        </r>
      </text>
    </comment>
    <comment ref="D5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золото 8520, мат золотно 9070
</t>
        </r>
      </text>
    </comment>
    <comment ref="I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,r4 // r3 5520</t>
        </r>
      </text>
    </comment>
    <comment ref="J5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R2=3550
R3=2520
R4=3830</t>
        </r>
      </text>
    </comment>
  </commentList>
</comments>
</file>

<file path=xl/sharedStrings.xml><?xml version="1.0" encoding="utf-8"?>
<sst xmlns="http://schemas.openxmlformats.org/spreadsheetml/2006/main" count="4690" uniqueCount="801">
  <si>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Е10 -Е11. Например 34%.
2.Также можно получить прайс в у.е., при установке курса у.е в ячейку В4
</t>
  </si>
  <si>
    <t>*Отсутствие скидки/наценки -100%</t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</si>
  <si>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</si>
  <si>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</si>
  <si>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Дисконт на фурнтитуру для преобразования в ОПТ</t>
  </si>
  <si>
    <t>на все позиции</t>
  </si>
  <si>
    <t>справочно: рекомендованная розничная наценка</t>
  </si>
  <si>
    <r>
      <rPr>
        <b/>
        <sz val="11"/>
        <color theme="1"/>
        <rFont val="Calibri"/>
        <family val="2"/>
        <charset val="204"/>
        <scheme val="minor"/>
      </rP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</si>
  <si>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sz val="11"/>
        <color theme="0" tint="-0.249977111117893"/>
        <rFont val="Calibri"/>
        <family val="2"/>
        <charset val="204"/>
        <scheme val="minor"/>
      </rP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</si>
  <si>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фурнитура</t>
  </si>
  <si>
    <t xml:space="preserve">фурнитура </t>
  </si>
  <si>
    <t xml:space="preserve">фурнитура
(ручки, завертки, накладки, карточные петли (квадратные))  </t>
  </si>
  <si>
    <t>Дополнительные наценки к прайсу от 14.02.2022</t>
  </si>
  <si>
    <t>грунт</t>
  </si>
  <si>
    <t>ПВХ</t>
  </si>
  <si>
    <t>шпон</t>
  </si>
  <si>
    <t>эмаль</t>
  </si>
  <si>
    <t>алюм</t>
  </si>
  <si>
    <t>декоры</t>
  </si>
  <si>
    <t>стекла, патина, зеркала…</t>
  </si>
  <si>
    <t>Вернуться в содержание</t>
  </si>
  <si>
    <t>Список изменений прайса на фурнитуру</t>
  </si>
  <si>
    <t>Дата прайса</t>
  </si>
  <si>
    <t>Версия прайса</t>
  </si>
  <si>
    <t>№</t>
  </si>
  <si>
    <t>было</t>
  </si>
  <si>
    <t>стало</t>
  </si>
  <si>
    <t>Вкладка</t>
  </si>
  <si>
    <t>Изменение цены:</t>
  </si>
  <si>
    <t>Общее обновление цен на все позиции</t>
  </si>
  <si>
    <t>Изменение ассортимента:</t>
  </si>
  <si>
    <t>Введены новые позиции: ручки (Италия и Китай), карточные петли. 
Обновлены позиции по накладкам/заверткам</t>
  </si>
  <si>
    <t>Ручки, накладки, завертки, цилиндры - Италия</t>
  </si>
  <si>
    <t>Ручки, накладки, завертки, цилиндры - Китай</t>
  </si>
  <si>
    <t>Петли карточные</t>
  </si>
  <si>
    <t>Изменение цен на продукцию Morelli</t>
  </si>
  <si>
    <t xml:space="preserve">Актуализация цен на отдельные позиции </t>
  </si>
  <si>
    <t>Ассортимент:</t>
  </si>
  <si>
    <t>Введены механизмы для алюминиевых перегородок Meta</t>
  </si>
  <si>
    <t>Системы-Meta</t>
  </si>
  <si>
    <t>Введена ответная планка для магнитных замков</t>
  </si>
  <si>
    <t>Замки</t>
  </si>
  <si>
    <t>Обновлены цены на продукцию Morelli</t>
  </si>
  <si>
    <t>Введен ключевой цилиндр с заверткой</t>
  </si>
  <si>
    <t>Ручки_накладки_Китай</t>
  </si>
  <si>
    <t>Обновлены цены на системы открывания</t>
  </si>
  <si>
    <t>Обновлены цены на вент.решетку</t>
  </si>
  <si>
    <t>Обновлены цены на продукцию Morelli (Италия)</t>
  </si>
  <si>
    <t>Обновлены цены на продукцию Morelli (Китай)</t>
  </si>
  <si>
    <t>Введена ручка Mira</t>
  </si>
  <si>
    <t>Обновлены цены на ручку PLAZA хром Morelli (Китай)</t>
  </si>
  <si>
    <t>Изменение цен на продукцию BUONE RUOTE</t>
  </si>
  <si>
    <t>Системы: INVISIBLE, SLIDE, DIVA, LOFT</t>
  </si>
  <si>
    <t>Системы для перегородок</t>
  </si>
  <si>
    <t>Изменение цен на продукцию Krona Koblenz (скрытые петли и система открывания Roto)</t>
  </si>
  <si>
    <t>Петли скрытые</t>
  </si>
  <si>
    <t>Системы: TWICE, HEFT, ROTO</t>
  </si>
  <si>
    <t>Изменение цены на стабилизатор коробления</t>
  </si>
  <si>
    <t>Смена производителя в системе Slide на Armadillo, добавлены новые варианты исполнения (с 1 и 2мя доводчиками)</t>
  </si>
  <si>
    <t xml:space="preserve">Введены новые позиции для акции "Легкие двери" </t>
  </si>
  <si>
    <t>Фурнитура для акции</t>
  </si>
  <si>
    <t>Выведен из прайса механизм дива без доводчика</t>
  </si>
  <si>
    <t>Cистемы INVISIBLE</t>
  </si>
  <si>
    <t>Изменения цен некоторых позиций во вкладках " Ручки_накладки_Италия" , "Ручки_накладки_Китай"</t>
  </si>
  <si>
    <t>Ручки_накладки_Италия</t>
  </si>
  <si>
    <t>Введен  упор дверной скрытый</t>
  </si>
  <si>
    <t>Прочее</t>
  </si>
  <si>
    <t>Изменение цен на механизмы MЕТА(WOOD)-NORMAL 1 и MЕТА(WOOD)-NORMAL 2 с доводчиками и без доводчиков</t>
  </si>
  <si>
    <t>СОДЕРЖАНИЕ</t>
  </si>
  <si>
    <t>A</t>
  </si>
  <si>
    <t>РУЧКИ</t>
  </si>
  <si>
    <t>*ПЕТЛИ и ЗАМКИ</t>
  </si>
  <si>
    <t>Замки (защелки, ответная планка, торцевой шпингалет)</t>
  </si>
  <si>
    <t>*ПРОЧЕЕ</t>
  </si>
  <si>
    <t>Ручки врезные (лодочка, скрытая)</t>
  </si>
  <si>
    <t>Пороги автоматические</t>
  </si>
  <si>
    <t>Вентиляционная решетка, пластина, стабилизатор, дверцы для животных</t>
  </si>
  <si>
    <t>*СИСТЕМЫ</t>
  </si>
  <si>
    <t>Распашные системы открывания</t>
  </si>
  <si>
    <t>НАЦЕНКИ</t>
  </si>
  <si>
    <t>Наценки (на врезку и выкрас)</t>
  </si>
  <si>
    <t>АКЦИЯ</t>
  </si>
  <si>
    <t>*Примечание</t>
  </si>
  <si>
    <t>1.</t>
  </si>
  <si>
    <t>Зарезка включена в стоимость фурнитуры, если иное не указано</t>
  </si>
  <si>
    <t>Вид</t>
  </si>
  <si>
    <t>фурнитура для склада</t>
  </si>
  <si>
    <t>скрытые петли</t>
  </si>
  <si>
    <t>магнитные замки</t>
  </si>
  <si>
    <t>KUBICA 6360</t>
  </si>
  <si>
    <t>ARMADILLO (12060UN3D)</t>
  </si>
  <si>
    <t>под WC</t>
  </si>
  <si>
    <t>под цилиндр</t>
  </si>
  <si>
    <t>Короб/кромка полотна</t>
  </si>
  <si>
    <t>алюминиевый/деревянная</t>
  </si>
  <si>
    <t>алюминиевый/алюминиевая</t>
  </si>
  <si>
    <t>Поставщик</t>
  </si>
  <si>
    <t>KRONA KOBLENZ</t>
  </si>
  <si>
    <t>ARMADILLO</t>
  </si>
  <si>
    <t>Punto</t>
  </si>
  <si>
    <t>Страна производитель</t>
  </si>
  <si>
    <t>Италия</t>
  </si>
  <si>
    <t>Китай</t>
  </si>
  <si>
    <t>Цвет</t>
  </si>
  <si>
    <t>хром</t>
  </si>
  <si>
    <t>черный</t>
  </si>
  <si>
    <t>ПЕТЛИ</t>
  </si>
  <si>
    <t>Карточные петли</t>
  </si>
  <si>
    <t>Скрытые универсальные петли</t>
  </si>
  <si>
    <t>Пружинные петли</t>
  </si>
  <si>
    <t>для внешнего 
открывания</t>
  </si>
  <si>
    <t>для внутреннего открывания</t>
  </si>
  <si>
    <t>для бруса коробочного барного</t>
  </si>
  <si>
    <t>OPTIMUM SC (современные)</t>
  </si>
  <si>
    <t>CEMOM SC (классические)</t>
  </si>
  <si>
    <t xml:space="preserve">KUBICA 2760 </t>
  </si>
  <si>
    <t xml:space="preserve">HH3 </t>
  </si>
  <si>
    <t xml:space="preserve">К2460 </t>
  </si>
  <si>
    <t>ALDEGHI 125x42x48</t>
  </si>
  <si>
    <t>L/деревянная</t>
  </si>
  <si>
    <t xml:space="preserve"> L/деревянная</t>
  </si>
  <si>
    <t xml:space="preserve"> L ,Q, M/деревянная или алюминиевая;
алюминиевый/алюминиевая</t>
  </si>
  <si>
    <t>только для бруса коробочного барного</t>
  </si>
  <si>
    <t>MORELLI</t>
  </si>
  <si>
    <t>ALDEGHI</t>
  </si>
  <si>
    <t>Польша</t>
  </si>
  <si>
    <t>* -название цвета определяется поставщиком</t>
  </si>
  <si>
    <t>** Выкрас по RAL/NCS комплекта петель - 3 500 руб.</t>
  </si>
  <si>
    <t>ЗАЩЕЛКИ</t>
  </si>
  <si>
    <t>под WC (сантехническую завертку)</t>
  </si>
  <si>
    <t xml:space="preserve">под цилиндр </t>
  </si>
  <si>
    <t>магнитные</t>
  </si>
  <si>
    <t>бесшумные</t>
  </si>
  <si>
    <t>MEDIANA POLARIS</t>
  </si>
  <si>
    <t>M1895</t>
  </si>
  <si>
    <t>1895P</t>
  </si>
  <si>
    <t>M1885</t>
  </si>
  <si>
    <t>1885P</t>
  </si>
  <si>
    <t>AGB</t>
  </si>
  <si>
    <t>ТОРЦЕВОЙ ШПИНГАЛЕТ</t>
  </si>
  <si>
    <t>КЛЮЧЕВЫЕ ЦИЛИНДРЫ</t>
  </si>
  <si>
    <t xml:space="preserve">ключ/ключ </t>
  </si>
  <si>
    <t>ключ/завертка</t>
  </si>
  <si>
    <t>L160</t>
  </si>
  <si>
    <t>60C (60 мм)</t>
  </si>
  <si>
    <t xml:space="preserve">60CK (60 мм) </t>
  </si>
  <si>
    <t>Варианты цветов</t>
  </si>
  <si>
    <t>Стоимость</t>
  </si>
  <si>
    <t>ЗАВЕРТКИ САНТЕХНИЧЕСКИЕ</t>
  </si>
  <si>
    <t>классические</t>
  </si>
  <si>
    <t>современные</t>
  </si>
  <si>
    <t>MH-WC</t>
  </si>
  <si>
    <t>MH-WC-CLASSIC</t>
  </si>
  <si>
    <t>MH-WC-CLP</t>
  </si>
  <si>
    <t>MH-WC-S</t>
  </si>
  <si>
    <t>MH-WC-S55</t>
  </si>
  <si>
    <t>MH-WC-S6</t>
  </si>
  <si>
    <t>хром/полированный хром, 
белый никель/черный никель,
белый никель/хром, 
золото/мат.золото,
античная бронза, 
черный, кофе</t>
  </si>
  <si>
    <t>хром, 
золото, 
античное серебро, 
античная бронза</t>
  </si>
  <si>
    <t>белый/хром, 
белый/золото</t>
  </si>
  <si>
    <t xml:space="preserve">хром/мат.хром, 
никель/черный никель,
черный, кофе, </t>
  </si>
  <si>
    <t>хром/полированный хром,
графит</t>
  </si>
  <si>
    <t>черный, белый, 
матовый хром</t>
  </si>
  <si>
    <t>НАКЛАДКИ НА КЛЮЧЕВОЙ ЦИЛИНДР</t>
  </si>
  <si>
    <t>MH-KN</t>
  </si>
  <si>
    <t>MH-KN-CLASSIC</t>
  </si>
  <si>
    <t>MH-KN-CLP</t>
  </si>
  <si>
    <t>MH-KN-S</t>
  </si>
  <si>
    <t>MH-KN-S55</t>
  </si>
  <si>
    <t>MH-KN-S6</t>
  </si>
  <si>
    <t>РУЧКИ-ЛОДОЧКИ</t>
  </si>
  <si>
    <t>СКРЫТАЯ РУЧКА</t>
  </si>
  <si>
    <t>овальная
MHS 150 (152 х 37)</t>
  </si>
  <si>
    <t>круглая 
MHS 1 (ø56)</t>
  </si>
  <si>
    <t>квадратная
MHS 2 (56 х 56)</t>
  </si>
  <si>
    <t>прямоугольная
SH010 URB (153 х 50)</t>
  </si>
  <si>
    <t>Mini 938</t>
  </si>
  <si>
    <t xml:space="preserve">Mini 937 под фиксатор + фиксатор санузловый Mini 937 </t>
  </si>
  <si>
    <t>Комплектность</t>
  </si>
  <si>
    <t>на 1 сторону</t>
  </si>
  <si>
    <t>на 2 стороны</t>
  </si>
  <si>
    <t>1шт.</t>
  </si>
  <si>
    <t>Bonaiti B-Noha</t>
  </si>
  <si>
    <t>матовый хром (SC),
белый никель (SN), 
черный никель (BN),
матовое золото (SG),
античная бронза (AB), 
черный (BL), белый(W)</t>
  </si>
  <si>
    <t>матовый хром (SC),
матовое золото (SG),
античная бронза (AB)</t>
  </si>
  <si>
    <t>матовый хром (SC),
античная бронза (AB)</t>
  </si>
  <si>
    <t>хром (СР)</t>
  </si>
  <si>
    <t>ПОРОГИ</t>
  </si>
  <si>
    <t>ПОРОГ АВТОМАТИЧЕСКИЙ SEAL PROFESSIONAL</t>
  </si>
  <si>
    <t>матовый хром</t>
  </si>
  <si>
    <t>Примечание</t>
  </si>
  <si>
    <t>Зарезка включена в стоимость фурнитуры</t>
  </si>
  <si>
    <t>2.</t>
  </si>
  <si>
    <t xml:space="preserve">Без покупки фурнитуры стоимость зарезки 600 руб./единица </t>
  </si>
  <si>
    <t>ПРОЧЕЕ</t>
  </si>
  <si>
    <t>Дверца TRIXIE 
для кошек/собак XS-S</t>
  </si>
  <si>
    <t>Вентиляционная решетка</t>
  </si>
  <si>
    <t>Нержавеющая пластина 2 мм</t>
  </si>
  <si>
    <t>Стабилизатор 
для полотна</t>
  </si>
  <si>
    <t>200 х 210</t>
  </si>
  <si>
    <t>368 х 130</t>
  </si>
  <si>
    <t>100 х 800 (700/600/500/400)</t>
  </si>
  <si>
    <t>200 х 800
(700/600/500/400)</t>
  </si>
  <si>
    <t>400 х 800
(700/600/500/400)</t>
  </si>
  <si>
    <t>TRIXIE</t>
  </si>
  <si>
    <t>Vents</t>
  </si>
  <si>
    <t>Соликом</t>
  </si>
  <si>
    <t>Германия</t>
  </si>
  <si>
    <t>Россия</t>
  </si>
  <si>
    <t>белый</t>
  </si>
  <si>
    <t>белый, коричневый, чёрный</t>
  </si>
  <si>
    <t>нержавейка</t>
  </si>
  <si>
    <t>Монтаж дверцы TRIXIE возможен только на щитовые полотна - коллекции Techno, Twist, Design (кроме моделей Podio01, Podio02)</t>
  </si>
  <si>
    <t>Монтаж нержавеющих пластин возможен только на щитовые полотна - коллекции Techno, Twist, Fusion, Design (кроме моделей Podio01, Podio02)</t>
  </si>
  <si>
    <t>Фурнитура для акции "Тренд на выгоду" (только для полотен коллекций Eclectica Stripe, Fusion Plainе, Twist)</t>
  </si>
  <si>
    <t>Скрытые петли HH24 (2 шт)</t>
  </si>
  <si>
    <t>матовый хром (SC)</t>
  </si>
  <si>
    <t>черный (BL)</t>
  </si>
  <si>
    <t>защелка MAXBAR</t>
  </si>
  <si>
    <t>Вид открывания</t>
  </si>
  <si>
    <t>Распашная</t>
  </si>
  <si>
    <t>out</t>
  </si>
  <si>
    <t>на скрытых петлях</t>
  </si>
  <si>
    <t>Короб</t>
  </si>
  <si>
    <t>деревянный L, Q, M</t>
  </si>
  <si>
    <t>Кромка полотна</t>
  </si>
  <si>
    <t>деревянная</t>
  </si>
  <si>
    <t>Механизм</t>
  </si>
  <si>
    <t>Комплектация:</t>
  </si>
  <si>
    <t>Скрытые петли HH24 (2 шт),  защелка MAXBAR  с ответной планкой</t>
  </si>
  <si>
    <t xml:space="preserve">    ИТОГО комплект фурнитуры</t>
  </si>
  <si>
    <t>Дополнительные изделия, необходимые для комплектации заказа</t>
  </si>
  <si>
    <t>Полотно 
(заказывается дополнительно)</t>
  </si>
  <si>
    <t>Коробка</t>
  </si>
  <si>
    <t>L/Q/M (2,5 шт)</t>
  </si>
  <si>
    <t>Наличник</t>
  </si>
  <si>
    <t>5 шт. для обрамления 2-х сторон</t>
  </si>
  <si>
    <t>in</t>
  </si>
  <si>
    <t>на карточных петлях</t>
  </si>
  <si>
    <t>деревянный L</t>
  </si>
  <si>
    <t>алюминиевый</t>
  </si>
  <si>
    <t>деревянный  RQ</t>
  </si>
  <si>
    <t>деревянная/
алюминиевая</t>
  </si>
  <si>
    <t>алюминиевая</t>
  </si>
  <si>
    <t>-</t>
  </si>
  <si>
    <t>Универсальные карточные петли MS 100X70X2.5-4BB (2 шт), бесшумная защелка morelli 1895P SC  с ответной планкой</t>
  </si>
  <si>
    <t>Скрытые петли KUBICA 2760 (2 шт), бесшумная защелка morelli 1895P SC  с ответной планкой</t>
  </si>
  <si>
    <t>Скрытые петли HH 3 (2 шт), 
бесшумная защелка morelli 1895P SC  с ответной планкой</t>
  </si>
  <si>
    <t xml:space="preserve">Скрытые петли KUBICA 2760 (2 шт), бесшумная защелка morelli 1895P SC  с ответной планкой
</t>
  </si>
  <si>
    <t>Скрытые петли К 2460 (2 шт), 
бесшумная защелка morelli 1895P SC  с ответной планкой</t>
  </si>
  <si>
    <t xml:space="preserve">Декоративная ручка FUKOKU (MH-28) </t>
  </si>
  <si>
    <t>Фиксатор MH-KH-S</t>
  </si>
  <si>
    <t>1 с четвертью</t>
  </si>
  <si>
    <t>L (2,5 шт)</t>
  </si>
  <si>
    <t>RQ (2,5 шт)</t>
  </si>
  <si>
    <t>R алюминиевый короб</t>
  </si>
  <si>
    <t xml:space="preserve">5 шт. для обрамления 2-х сторон </t>
  </si>
  <si>
    <t>Номенклатура</t>
  </si>
  <si>
    <t>ЗАВЕРТКИ/НАКЛАДКИ</t>
  </si>
  <si>
    <t>HORIZONT-SQ (ЦАМ)</t>
  </si>
  <si>
    <t>FIORD-SQ 
(ЦАМ)</t>
  </si>
  <si>
    <t>SPUTNIK-SQ (ЦАМ)</t>
  </si>
  <si>
    <t>GALACTIC-SQ (ЦАМ)</t>
  </si>
  <si>
    <t>SPACE-SQ (ЦАМ)</t>
  </si>
  <si>
    <t>LUX-WC-SQ</t>
  </si>
  <si>
    <t>LUX-KH-SQ</t>
  </si>
  <si>
    <t>хром (CRO)</t>
  </si>
  <si>
    <t>матовый хром (CSA)</t>
  </si>
  <si>
    <t>черный (NERO)</t>
  </si>
  <si>
    <t>белый (BIR)</t>
  </si>
  <si>
    <t>кофе (CAFFE)</t>
  </si>
  <si>
    <t>антрацит (ANT)</t>
  </si>
  <si>
    <t>ЗАВЕРТКИ</t>
  </si>
  <si>
    <t>SHUTTLE
(ЦАМ)</t>
  </si>
  <si>
    <t>LUX-WC-SH</t>
  </si>
  <si>
    <t>UNIVERSE 
(ЦАМ)</t>
  </si>
  <si>
    <t>LUX-WC-UN</t>
  </si>
  <si>
    <t xml:space="preserve">HORIZONT-SM </t>
  </si>
  <si>
    <t>LUX-WC-SM</t>
  </si>
  <si>
    <t>LUX-KH-SM</t>
  </si>
  <si>
    <t xml:space="preserve">THE FORCE (ЦАМ) </t>
  </si>
  <si>
    <t>COMETA (ЦАМ)</t>
  </si>
  <si>
    <t xml:space="preserve">LUX-WC-R </t>
  </si>
  <si>
    <t xml:space="preserve">LUX-KH-R </t>
  </si>
  <si>
    <t>SAND
 (латунь)</t>
  </si>
  <si>
    <t>ROCK 
(латунь)</t>
  </si>
  <si>
    <t>LINDA R3-E (латунь)</t>
  </si>
  <si>
    <t>MARY R4 (латунь)</t>
  </si>
  <si>
    <t>PLAZA R2 (латунь)</t>
  </si>
  <si>
    <t>LUX-WC</t>
  </si>
  <si>
    <t>LUX-KH</t>
  </si>
  <si>
    <t>LUX-WC-S</t>
  </si>
  <si>
    <t>LUX-KH-S</t>
  </si>
  <si>
    <t>CC-WC</t>
  </si>
  <si>
    <t>CC-KH</t>
  </si>
  <si>
    <t>матовый хром/хром (CSA/CRO)</t>
  </si>
  <si>
    <t>кофе (OBR)</t>
  </si>
  <si>
    <t>золото (OTL)</t>
  </si>
  <si>
    <t>античная бронза (OBA)</t>
  </si>
  <si>
    <t>античное железо (FEA)</t>
  </si>
  <si>
    <t>* Позиции с желтой заливкой - только под заказ. Срок поставки - 3 мес.</t>
  </si>
  <si>
    <t>НОВЫЕ ЦЕНЫ 24.12/23</t>
  </si>
  <si>
    <t>коэфиц</t>
  </si>
  <si>
    <t>стоимость в Морелли</t>
  </si>
  <si>
    <t>старые цены 4.07.23</t>
  </si>
  <si>
    <t>СТАРЫЕ ЦЕНЫ</t>
  </si>
  <si>
    <t>60C, ключевой цилиндр</t>
  </si>
  <si>
    <t>60CK, ключевой цилиндр</t>
  </si>
  <si>
    <t>FUKOKU (MH-28)</t>
  </si>
  <si>
    <t>PANTS (MH-35)</t>
  </si>
  <si>
    <t>MH-KH-S</t>
  </si>
  <si>
    <t>YSTAD (MH-47)</t>
  </si>
  <si>
    <t>SULLA (MH-48)</t>
  </si>
  <si>
    <t>PIERRES (MH-49)</t>
  </si>
  <si>
    <t>MIRA (MH-54)</t>
  </si>
  <si>
    <t>MH-KH-S6</t>
  </si>
  <si>
    <t>ключ-ключ</t>
  </si>
  <si>
    <t>ключ-завертка</t>
  </si>
  <si>
    <t>матовый хром/полированный хром (SC/CP)</t>
  </si>
  <si>
    <t>белый никель/черный никель (SN/BN)</t>
  </si>
  <si>
    <t>белый (W)</t>
  </si>
  <si>
    <t>BRIDGE (MH-25)</t>
  </si>
  <si>
    <t>КОЛОННА (MH-03)</t>
  </si>
  <si>
    <t>ПИЗА (MH-06)</t>
  </si>
  <si>
    <t>КАПЕЛЛА (MH-01)</t>
  </si>
  <si>
    <t>MART (MH-42)</t>
  </si>
  <si>
    <t>MH-KH</t>
  </si>
  <si>
    <t>белый никель/полированный хром (SN/CP)</t>
  </si>
  <si>
    <t>матовая бронза (MAB)</t>
  </si>
  <si>
    <t xml:space="preserve"> -</t>
  </si>
  <si>
    <t>античная бронза (AB)</t>
  </si>
  <si>
    <t>золото (PG)</t>
  </si>
  <si>
    <t>60C, ключевой цилиндр, к-к</t>
  </si>
  <si>
    <t>60CK, ключевой цилиндр ключ-завертка</t>
  </si>
  <si>
    <t>старые ЦЕНЫ от 06.07.23</t>
  </si>
  <si>
    <t xml:space="preserve">Цена на сайте Морелли </t>
  </si>
  <si>
    <t>отклонение</t>
  </si>
  <si>
    <t>Карточные</t>
  </si>
  <si>
    <t>Пружинные барные</t>
  </si>
  <si>
    <t>без врезки</t>
  </si>
  <si>
    <t>CH-R 85X82
(с круглой осью, разборная)</t>
  </si>
  <si>
    <t>CH-S 85X82
(с квадратной осью, разборная)</t>
  </si>
  <si>
    <t>MS 100X70X2.5-4BB
(универсальная)</t>
  </si>
  <si>
    <t xml:space="preserve"> MBU 100X70X3-4BB 
(универсальная)</t>
  </si>
  <si>
    <t>OPTIMUM (современные)</t>
  </si>
  <si>
    <t>материал</t>
  </si>
  <si>
    <t>ЦАМ</t>
  </si>
  <si>
    <t xml:space="preserve">Сталь </t>
  </si>
  <si>
    <t>Латунь</t>
  </si>
  <si>
    <t>с врезкой</t>
  </si>
  <si>
    <t>применение</t>
  </si>
  <si>
    <t xml:space="preserve"> L</t>
  </si>
  <si>
    <t xml:space="preserve"> L/Al</t>
  </si>
  <si>
    <t>брус коробочный барный</t>
  </si>
  <si>
    <t>деревянная/алюминиевая</t>
  </si>
  <si>
    <t>врезка</t>
  </si>
  <si>
    <t>полированный хром (CP)</t>
  </si>
  <si>
    <t>белый никель (SN)</t>
  </si>
  <si>
    <t>стоимость</t>
  </si>
  <si>
    <t>золото (PG)/ 
матовое золото (SG)</t>
  </si>
  <si>
    <t>античное серебро</t>
  </si>
  <si>
    <t>Врезка</t>
  </si>
  <si>
    <t>только с врезкой</t>
  </si>
  <si>
    <t>Al</t>
  </si>
  <si>
    <t xml:space="preserve"> L ,Q, M</t>
  </si>
  <si>
    <t>RQ</t>
  </si>
  <si>
    <t>деревянная или алюминиевая</t>
  </si>
  <si>
    <t xml:space="preserve"> алюминиевая</t>
  </si>
  <si>
    <t>PC</t>
  </si>
  <si>
    <t>SC</t>
  </si>
  <si>
    <t>CS</t>
  </si>
  <si>
    <t>CR</t>
  </si>
  <si>
    <t>никель</t>
  </si>
  <si>
    <t>SN</t>
  </si>
  <si>
    <t>NS</t>
  </si>
  <si>
    <t>W</t>
  </si>
  <si>
    <t>BI</t>
  </si>
  <si>
    <t>B</t>
  </si>
  <si>
    <t>NO</t>
  </si>
  <si>
    <t>золото</t>
  </si>
  <si>
    <t>PG</t>
  </si>
  <si>
    <t>OL</t>
  </si>
  <si>
    <t xml:space="preserve"> бронза</t>
  </si>
  <si>
    <t>AB</t>
  </si>
  <si>
    <t>BR</t>
  </si>
  <si>
    <t>для петель KRONA KOBLENZ</t>
  </si>
  <si>
    <t>ответная планка магнитная</t>
  </si>
  <si>
    <t>торцевой шпингалет</t>
  </si>
  <si>
    <t>W7</t>
  </si>
  <si>
    <t>Матовый хром</t>
  </si>
  <si>
    <t>W7 PC/SC</t>
  </si>
  <si>
    <t>Никель</t>
  </si>
  <si>
    <t>никель черный</t>
  </si>
  <si>
    <t>BN</t>
  </si>
  <si>
    <t>Белый</t>
  </si>
  <si>
    <t>W7 W</t>
  </si>
  <si>
    <t>Черный</t>
  </si>
  <si>
    <t>BL</t>
  </si>
  <si>
    <t>W7 B</t>
  </si>
  <si>
    <t>W7 PG/MAB- рыжий</t>
  </si>
  <si>
    <t>Античная бронза</t>
  </si>
  <si>
    <t xml:space="preserve">1шт. </t>
  </si>
  <si>
    <t>CP</t>
  </si>
  <si>
    <t>Вороненный 
никель</t>
  </si>
  <si>
    <t>SG</t>
  </si>
  <si>
    <t>Gold</t>
  </si>
  <si>
    <t>Упор дверной</t>
  </si>
  <si>
    <t>Упор дверной  STELS TR</t>
  </si>
  <si>
    <t>прозрачный</t>
  </si>
  <si>
    <t>06,05,2022</t>
  </si>
  <si>
    <t>скидка</t>
  </si>
  <si>
    <t>на</t>
  </si>
  <si>
    <t>фурнитура для склада, ррц</t>
  </si>
  <si>
    <t>фурнитура для склада, опт</t>
  </si>
  <si>
    <t>курс €</t>
  </si>
  <si>
    <t>перепродажа</t>
  </si>
  <si>
    <t>коэф.1</t>
  </si>
  <si>
    <t>ОПТ</t>
  </si>
  <si>
    <t>коэф.2</t>
  </si>
  <si>
    <t>РОЗН</t>
  </si>
  <si>
    <t>расчетный курс для прайса</t>
  </si>
  <si>
    <t>закуп,€</t>
  </si>
  <si>
    <t>РИГЕЛЬ</t>
  </si>
  <si>
    <t>L160 - 92 (170)</t>
  </si>
  <si>
    <t>60C 
Ключевой цилиндр MORELLI ключ/ключ (60 мм)</t>
  </si>
  <si>
    <t xml:space="preserve">60CK 
Ключевой цилиндр MORELLI ключ/вертушка (60 мм) </t>
  </si>
  <si>
    <t>прямоугольная</t>
  </si>
  <si>
    <t xml:space="preserve">под скрытую ручку Bonaiti B-Noha  (потайная) </t>
  </si>
  <si>
    <t>Дверца TRIXIE для кошек/собак XS-S</t>
  </si>
  <si>
    <t>нержавеющая пластина 2 мм</t>
  </si>
  <si>
    <t>стабилизатор</t>
  </si>
  <si>
    <t>Клипсы для плинтуса</t>
  </si>
  <si>
    <t>для внешнего открывания</t>
  </si>
  <si>
    <t>для внутреннего 
открывания</t>
  </si>
  <si>
    <t>Bonaiti Art 938 Механизм мат.хром (B-No ha mini) + регулируемая ответка 992</t>
  </si>
  <si>
    <t xml:space="preserve">Bonaiti Art 937 Механизм вж мат.хром (B-No ha mini) + регулируемая ответка 992 + фиксатор санузловый Mini 937 </t>
  </si>
  <si>
    <t>УПОР ДВЕРНОЙ</t>
  </si>
  <si>
    <t>петли</t>
  </si>
  <si>
    <t>OPTIMUM SC 
(современные)</t>
  </si>
  <si>
    <t>CEMOM SC 
(классические)</t>
  </si>
  <si>
    <t>K 2700</t>
  </si>
  <si>
    <t>К 6360 38</t>
  </si>
  <si>
    <t>замки/ручки/пороги</t>
  </si>
  <si>
    <t xml:space="preserve">хром </t>
  </si>
  <si>
    <t>хром (PC)</t>
  </si>
  <si>
    <t>матовый никель (никель)</t>
  </si>
  <si>
    <t>матовый никель (SN)</t>
  </si>
  <si>
    <t>замок</t>
  </si>
  <si>
    <t>белый никель (W)</t>
  </si>
  <si>
    <t>комплект накладок</t>
  </si>
  <si>
    <t>черный (BL)/
черный никель (BN)</t>
  </si>
  <si>
    <t>кноб</t>
  </si>
  <si>
    <t>полированная латунь</t>
  </si>
  <si>
    <t>латунь</t>
  </si>
  <si>
    <t>бронза</t>
  </si>
  <si>
    <t>античная/состареная бронза</t>
  </si>
  <si>
    <t>итальянская бронза (U-IB)</t>
  </si>
  <si>
    <t>опт</t>
  </si>
  <si>
    <t>РРЦ, руб.</t>
  </si>
  <si>
    <t>коэф</t>
  </si>
  <si>
    <t>Старые цены от  04,07,23</t>
  </si>
  <si>
    <t>КАТОЧНЫЕ ПЕТЛИ</t>
  </si>
  <si>
    <t>1,08.23</t>
  </si>
  <si>
    <t>ЗАМКИ/ЗАЩЕЛКИ И ШПИНГАЛЕТ 06/07/23</t>
  </si>
  <si>
    <t>ЗАМКИ/ЗАЩЕЛКИ И ШПИНГАЛЕТ</t>
  </si>
  <si>
    <t>старые цены 04.07.23</t>
  </si>
  <si>
    <t xml:space="preserve">планка ответная </t>
  </si>
  <si>
    <t>На сайте Морелли</t>
  </si>
  <si>
    <t>W 7</t>
  </si>
  <si>
    <t>Хром</t>
  </si>
  <si>
    <t>черный никель (BN)</t>
  </si>
  <si>
    <t>РУЧКИ-ЛОДОЧКИ, СКРЫТАЯ РУЧКА, ПОРОГИ, ПРОЧЕЕ</t>
  </si>
  <si>
    <t>от 08.06,23</t>
  </si>
  <si>
    <t>овальная</t>
  </si>
  <si>
    <t>круглая</t>
  </si>
  <si>
    <t>квадратная</t>
  </si>
  <si>
    <t>УПОР АРМАДИЛЛО</t>
  </si>
  <si>
    <t>Морелли</t>
  </si>
  <si>
    <t>ФУРНИТУРА ДЛЯ АКЦИИ ПЕТЛЯ НН24</t>
  </si>
  <si>
    <t>ЗАМОК МАКСБАР</t>
  </si>
  <si>
    <t>ВИД</t>
  </si>
  <si>
    <t>Складная</t>
  </si>
  <si>
    <t>Поворотная</t>
  </si>
  <si>
    <t>90-TWICE RIGHT/LEFT</t>
  </si>
  <si>
    <t>180-TWICE RIGHT/LEFT</t>
  </si>
  <si>
    <t>HEFT</t>
  </si>
  <si>
    <t>ROTO</t>
  </si>
  <si>
    <t>60,70,80</t>
  </si>
  <si>
    <t>90,100</t>
  </si>
  <si>
    <t>Комплектация:
HEFT механизм;
декоративный профиль</t>
  </si>
  <si>
    <t>Комплектация:
механизм ROTO для высоты до 2000 без доводчика;
комплект декоративных профилей.</t>
  </si>
  <si>
    <t>Комплектация:
механизм ROTO для высоты до 2000 с доводчиком;
комплект декоративных профилей.</t>
  </si>
  <si>
    <t>Комплектация:
механизм ROTO для высоты до 2100 с доводчиком;
комплект декоративных профилей.</t>
  </si>
  <si>
    <t xml:space="preserve">стоимость </t>
  </si>
  <si>
    <t>МЕХАНИЗМ TWICE</t>
  </si>
  <si>
    <t>SPINDLE TWICE (Четырехгранник для односторонней установки нажимной ручки LUXURY ECO)</t>
  </si>
  <si>
    <t>Замки и завертки для комплектации системы Twice</t>
  </si>
  <si>
    <t xml:space="preserve">ЗАВЕРТКА TWICE WC </t>
  </si>
  <si>
    <t>ЗАЩЕЛКА TWICE M1885</t>
  </si>
  <si>
    <t>MAB</t>
  </si>
  <si>
    <t>BIA</t>
  </si>
  <si>
    <t>NERO</t>
  </si>
  <si>
    <t>Изделия, необходимые для комплектации заказа</t>
  </si>
  <si>
    <t>Декоративный профиль  (ОБКЛАД)</t>
  </si>
  <si>
    <t xml:space="preserve">1/2 стоимости выбранного короба в необходимом покрытии  </t>
  </si>
  <si>
    <t xml:space="preserve">2,5 стоимости выбранного короба в необходимом покрытии  
(При заказе на Roto распашной пары необходимо заказывать Roto обклад ( распашной) </t>
  </si>
  <si>
    <t>Полотно</t>
  </si>
  <si>
    <t>L/Q (2 шт)</t>
  </si>
  <si>
    <t xml:space="preserve"> L (2 шт)</t>
  </si>
  <si>
    <t xml:space="preserve"> L (2,5 шт)</t>
  </si>
  <si>
    <t>При необходимости</t>
  </si>
  <si>
    <t>Фурнитура</t>
  </si>
  <si>
    <t>Ручка</t>
  </si>
  <si>
    <t>любая на усмотрение клиента</t>
  </si>
  <si>
    <t xml:space="preserve"> на усмотрение клиента</t>
  </si>
  <si>
    <t>Замок</t>
  </si>
  <si>
    <t>в комплекте</t>
  </si>
  <si>
    <t>магнитный на усмотрение клиента</t>
  </si>
  <si>
    <t>Фиксатор</t>
  </si>
  <si>
    <t>любой на усмотрение клиента</t>
  </si>
  <si>
    <t>Примечание:</t>
  </si>
  <si>
    <t>1. Подробную информацию по системам открывания уточняйте в инструкции к системам открывания</t>
  </si>
  <si>
    <t>Откатная</t>
  </si>
  <si>
    <t>LOFT</t>
  </si>
  <si>
    <t>DIVA</t>
  </si>
  <si>
    <t>INVISIBLE</t>
  </si>
  <si>
    <t>SLIDE*</t>
  </si>
  <si>
    <t xml:space="preserve"> для одностворчатой двери от 500 до 1000 мм 
с доводчиками</t>
  </si>
  <si>
    <t>одностворчатая дверь</t>
  </si>
  <si>
    <t>двустворчатая дверь</t>
  </si>
  <si>
    <t>цвет -алюминий</t>
  </si>
  <si>
    <t>цвет -черный</t>
  </si>
  <si>
    <t>без доводчика</t>
  </si>
  <si>
    <t>с доводчиком</t>
  </si>
  <si>
    <t>с двумя доводчиками</t>
  </si>
  <si>
    <t>механизм</t>
  </si>
  <si>
    <t>Комплектация:
SET 1478/80Y/12A      1шт.
TRACK 1470/A/200       1шт.
TRACK 1490/A/200       1шт.
TRACK 707/G/200      0,5шт.</t>
  </si>
  <si>
    <t>Комплектация:
механизм INVISIBLE для двери шириной от 800 до 1100 мм</t>
  </si>
  <si>
    <t xml:space="preserve">Комплектация: 
верхний одинарный трек 1 шт.;
комплект фурнитуры 1 шт.
</t>
  </si>
  <si>
    <t>Комплектация: 
верхний одинарный трек 2 шт.;
комплект фурнитуры 2 шт.</t>
  </si>
  <si>
    <t>МЕХАНИЗМ</t>
  </si>
  <si>
    <t>КОМПЛЕКТ ПЕНАЛЬНЫЙ</t>
  </si>
  <si>
    <t xml:space="preserve">Брус коробочный под монтаж пеналов (перегородки и купейные системы) </t>
  </si>
  <si>
    <t>1 шт (раздел прочий погонаж) в соответствующем размере и покрытии</t>
  </si>
  <si>
    <t>Декоративные планки со  щетками</t>
  </si>
  <si>
    <t>3 шт. по цене Lналичника (75*10) в соответствующем размере и покрытии</t>
  </si>
  <si>
    <t>6 шт. по цене Lналичника (75*10) в соответствующем размере и покрытии</t>
  </si>
  <si>
    <t xml:space="preserve">Полотно </t>
  </si>
  <si>
    <t>см.выше</t>
  </si>
  <si>
    <t>лодочка</t>
  </si>
  <si>
    <t>на усмотрение клиента</t>
  </si>
  <si>
    <t>коэф.1 (опт)</t>
  </si>
  <si>
    <t>коэф.2 (розн)</t>
  </si>
  <si>
    <t>расчетный курс</t>
  </si>
  <si>
    <t>механиизмы</t>
  </si>
  <si>
    <t>DIVA (ESTHETIC)</t>
  </si>
  <si>
    <t xml:space="preserve">Откатная </t>
  </si>
  <si>
    <t>Откатная для перегородок STEEL</t>
  </si>
  <si>
    <t xml:space="preserve">на полотно 715-965х2000мм без ABS 
цвет: хром/черный </t>
  </si>
  <si>
    <t xml:space="preserve">на полотно 715-965х2000мм с ABS 
цвет: хром/черный </t>
  </si>
  <si>
    <t xml:space="preserve">на полотно 715-965х2100 мм с ABS 
цвет: хром/черный </t>
  </si>
  <si>
    <t xml:space="preserve"> для одностворчатой двери от 500 до 1000 мм 
без доводчиков</t>
  </si>
  <si>
    <t xml:space="preserve">NORMAL 1 
(для одностворчатой двери)
</t>
  </si>
  <si>
    <t>NORMAL 2
(для двустворчатой двери)</t>
  </si>
  <si>
    <t xml:space="preserve">SYNCHRO
</t>
  </si>
  <si>
    <t xml:space="preserve">CASCAD 2
(двустворчатый)
</t>
  </si>
  <si>
    <t xml:space="preserve">CASCAD 3
(трехстворчатый)
</t>
  </si>
  <si>
    <t xml:space="preserve">STEEL-NORMAL 1 
(для одностворчатой двери)
</t>
  </si>
  <si>
    <t>STEEL-NORMAL 2
(для двустворчатой двери)</t>
  </si>
  <si>
    <t xml:space="preserve">STEEL-SYNCHRO
</t>
  </si>
  <si>
    <t>Комплект для одностворчатой двери от 500 до 1000мм, 
без доводчика</t>
  </si>
  <si>
    <t>Комплект для одностворчатой двери от 620 до 1000мм, 
с доводчиком</t>
  </si>
  <si>
    <t>Комплект для двустворчатой двери от 1000 до 1500мм, 
без доводчиков</t>
  </si>
  <si>
    <t>Комплект для двустворчатой двери от 1464 до 1500мм, 
с 2-я доводчиками</t>
  </si>
  <si>
    <t xml:space="preserve"> с обычным стопором</t>
  </si>
  <si>
    <t xml:space="preserve"> со стопором - доводчиком</t>
  </si>
  <si>
    <t>без довод 
(полот.700-900 мм)</t>
  </si>
  <si>
    <t>без довод 
(полот.910-1200 мм)</t>
  </si>
  <si>
    <t>без довод 
(полот.700-1200 мм)</t>
  </si>
  <si>
    <t>ARMADILLO (FOLDING/40)</t>
  </si>
  <si>
    <t>KRONA KOBLENZ ( SwingLife Wood)</t>
  </si>
  <si>
    <t>ARMADILLO 
(SUPERVISION/100)</t>
  </si>
  <si>
    <t>BUONE RUOTE</t>
  </si>
  <si>
    <t>MORELLI (SLIDING)</t>
  </si>
  <si>
    <t>MORELLI (SLIDING SYNCRO)</t>
  </si>
  <si>
    <t>MORELLI (TELESCOP)</t>
  </si>
  <si>
    <t xml:space="preserve">Комплектация:
механизм 90- TWICE;
защелка; компплект заверток;
четырехгранник;
декоративный профиль.
</t>
  </si>
  <si>
    <t xml:space="preserve">Комплектация:
механизм 180- TWICE;
защелка; компплект заверток;
четырехгранник;
декоративный профиль.
</t>
  </si>
  <si>
    <t>Комплектация: 
SET 1478/1477/18A       1шт.
TRACK 1470/A/200       1шт.
TRACK 1490/A/200       1шт.
TRACK 707/G/100        1шт.</t>
  </si>
  <si>
    <t>Комплектация:
SET 1478/1477/18N       1шт.
TRACK 1470/N/200       1шт.
TRACK 1490/N/200       1шт.
TRACK 707/G/100         1шт.</t>
  </si>
  <si>
    <t>Комплектация:
SET 1478/80Y/12A         1шт.
TRACK 1470/A/200       1шт.
TRACK 1490/A/200       1шт.
TRACK 707/G/100        1шт.</t>
  </si>
  <si>
    <t>Комплектация:
SET 1478/80Y/18N         1шт.
TRACK 1470/N/200       1шт.
TRACK 1490/N/200       1шт.
TRACK 707/G/100        1шт.</t>
  </si>
  <si>
    <t xml:space="preserve">Комплектация: 
верхний одинарный трек 1 шт.;
комплект фурнитуры 1 шт.;
нижний одинарный трек 1 шт.
</t>
  </si>
  <si>
    <t xml:space="preserve">Комплектация: 
верхний одинарный трек 2 шт.;
комплект фурнитуры 2 шт.;
нижний одинарный трек 2 шт.
</t>
  </si>
  <si>
    <t xml:space="preserve">Комплектация:
ECO TRACK 1280/200       1шт.
TRACK-B 10x10x10 1M      1шт.
ECO SLIDING SET 1 60kg   1шт.
</t>
  </si>
  <si>
    <t xml:space="preserve">Комплектация:
ECO TRACK 1280/200       1шт.
TRACK-B 10x10x10 1M      1шт.
SLIDING SET 2 40kg            1шт.
</t>
  </si>
  <si>
    <t>Комплектация:
ECO TRACK 1280/300       1шт.
TRACK-B 10x10x10 1M      2шт.
SLIDING SET 1 40kg            2шт.</t>
  </si>
  <si>
    <t>Комплектация:
ECO TRACK 1280/300       1шт.
TRACK-B 10x10x10 1M      2шт.
SLIDING SET 3 40kg            2шт.</t>
  </si>
  <si>
    <t xml:space="preserve">Комплектация:
ECO TRACK 1280/300         1шт.
TRACK-B 10x10x10 1M        2шт.
SLIDING SET 1-SO 40kg        2шт.
SLIDING SET SO                    1шт.
</t>
  </si>
  <si>
    <t>Комплектация 
ECO TRACK 1280/300         2шт.
TRACK-B 10x10x10 1M        2шт.
SLIDING SET 1-SO 40kg       2шт.
SLIDING SET TELESCOP 2    1шт.</t>
  </si>
  <si>
    <t xml:space="preserve">Комплектация 
ECO TRACK 1280/300         2шт.
TRACK-B 10x10x10 1M        2шт.
SLIDING SET 1 40kg             2шт.
SLIDING SET TELESCOP 2    1шт.
</t>
  </si>
  <si>
    <t>Комплектация 
ECO TRACK 1280/300         3шт.
TRACK-B 10x10x10 1M        3шт.
SLIDING SET 1-SO 40kg       3шт.
SLIDING SET TELESCOP 3    1шт.</t>
  </si>
  <si>
    <t xml:space="preserve">Комплектация 
ECO TRACK 1280/300         3шт.
TRACK-B 10x10x10 1M        3шт.
SLIDING SET 1 40kg            3шт.
SLIDING SET TELESCOP 3    1шт.
</t>
  </si>
  <si>
    <t>В том числе:</t>
  </si>
  <si>
    <t xml:space="preserve">ЗАВЕРТКА TWICE WC белый, черный, золото, хром, матовый хром, античная бронза </t>
  </si>
  <si>
    <r>
      <rPr>
        <i/>
        <sz val="10"/>
        <rFont val="Calibri"/>
        <family val="2"/>
        <charset val="204"/>
        <scheme val="minor"/>
      </rPr>
      <t xml:space="preserve">ЗАЩЕЛКА TWICE M1885: </t>
    </r>
    <r>
      <rPr>
        <i/>
        <sz val="9"/>
        <rFont val="Calibri"/>
        <family val="2"/>
        <charset val="204"/>
        <scheme val="minor"/>
      </rPr>
      <t xml:space="preserve">
</t>
    </r>
    <r>
      <rPr>
        <i/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</si>
  <si>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rPr>
        <i/>
        <sz val="11"/>
        <color theme="1"/>
        <rFont val="Calibri"/>
        <family val="2"/>
        <charset val="204"/>
        <scheme val="minor"/>
      </rPr>
      <t xml:space="preserve">SPINDLE TWICE 
</t>
    </r>
    <r>
      <rPr>
        <i/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</si>
  <si>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наценка</t>
  </si>
  <si>
    <t>новая цена 04,07,23</t>
  </si>
  <si>
    <t>механизмы</t>
  </si>
  <si>
    <t>Откатная для перегородок Meta</t>
  </si>
  <si>
    <t>Meta-NORMAL 1 
(для одностворчатой двери)</t>
  </si>
  <si>
    <t xml:space="preserve">Meta-NORMAL 2 
</t>
  </si>
  <si>
    <t xml:space="preserve">Meta-SYNCHRO
</t>
  </si>
  <si>
    <t xml:space="preserve">Meta-CASCAD3
</t>
  </si>
  <si>
    <t>без довод 
(полот.600-1000 мм)</t>
  </si>
  <si>
    <t>без довод 
(полот.1001-1500 мм)</t>
  </si>
  <si>
    <t>с довод 
(полот.600-1000 мм)</t>
  </si>
  <si>
    <t>с довод 
(полот.1001-1500 мм)</t>
  </si>
  <si>
    <t>с 2-мя довод 
(полот.600-1000 мм)</t>
  </si>
  <si>
    <t>с 2-мя довод 
(полот.1001-1500 мм)</t>
  </si>
  <si>
    <t>с довод 
(полот.600-1000 мм)</t>
  </si>
  <si>
    <t>без довод 
(полот.700-1000 мм)</t>
  </si>
  <si>
    <t>старые цены</t>
  </si>
  <si>
    <t>Стоимость механизма</t>
  </si>
  <si>
    <t>TWICE WC</t>
  </si>
  <si>
    <t>A-Meta 5</t>
  </si>
  <si>
    <t>A-Meta 8</t>
  </si>
  <si>
    <t>A-Meta 10</t>
  </si>
  <si>
    <t>03,03,23</t>
  </si>
  <si>
    <r>
      <rPr>
        <i/>
        <sz val="11"/>
        <color rgb="FFFF0000"/>
        <rFont val="Calibri"/>
        <family val="2"/>
        <charset val="204"/>
        <scheme val="minor"/>
      </rPr>
      <t xml:space="preserve">SPINDLE TWICE 
</t>
    </r>
    <r>
      <rPr>
        <i/>
        <sz val="8"/>
        <color rgb="FFFF0000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</si>
  <si>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высота до 2100 без доводчика</t>
  </si>
  <si>
    <t>высота до 2100 с доводчиком</t>
  </si>
  <si>
    <t>без доводчика;  
цвет - алюминий</t>
  </si>
  <si>
    <t>без доводчика;  
цвет - черный</t>
  </si>
  <si>
    <t>с доводчиком;  
цвет - алюминий</t>
  </si>
  <si>
    <t>NORMAL 1 
(для одностворчатой двери)</t>
  </si>
  <si>
    <t xml:space="preserve">CASCAD
</t>
  </si>
  <si>
    <t xml:space="preserve">Комплектация:
механизм 90- TWICE;
компплект заверток;
декоративный профиль.
</t>
  </si>
  <si>
    <t xml:space="preserve">Комплектация:
механизм 180- TWICE;
компплект заверток;
декоративный профиль.
</t>
  </si>
  <si>
    <t>Комплектация:
механизм ROTO для высоты до 2100 без доводчика;
комплект декоративных профилей.</t>
  </si>
  <si>
    <t>Комплектация: 
SET 1478/1477/12A       1шт.
TRACK 1470/A/200       1шт.
TRACK 1490/A/200       1шт.
TRACK 707/G/200      0,5шт.</t>
  </si>
  <si>
    <t>Комплектация:
SET 1478/1477/12A       1шт.
TRACK 1470/N/200       1шт.
TRACK 1490/N/200       1шт.
TRACK 707/G/200      0,5шт.</t>
  </si>
  <si>
    <t xml:space="preserve">Комплектация:
верхняя направляющая 2 м - 1 шт;
нижняя направляющая 1 м - 1 шт.;
комплект роликов (4 колеса) - 1 шт.
</t>
  </si>
  <si>
    <t xml:space="preserve">Комплектация:
верхняя направляющая 2 м - 2 шт;
нижняя направляющая 1 м - 2 шт.;
комплект роликов (4 колеса) - 2 шт.
</t>
  </si>
  <si>
    <t xml:space="preserve">Комплектация:
верхний трек 3 м - 1 шт;
нижний трек 1 м - 2 шт;
комплект роликов - 2 шт.;
комплект с блоком и тросом - 1 шт.
</t>
  </si>
  <si>
    <t xml:space="preserve">Комплектация 
двустворчатая с обычным стопором
верхний трек 2 м - 2 шт;
нижний трек 1 м - 2 шт;
комплект роликов - 2 шт.
</t>
  </si>
  <si>
    <t xml:space="preserve">Комплектация 
двустворчатая со стопором - доводчиком
верхний трек 2 м - 2 шт;
нижний трек 1 м - 2 шт;
комплект роликов  с доводчиком - 2 шт.
</t>
  </si>
  <si>
    <t xml:space="preserve">Комплектация 
трехстворчатая с обычным стопором
верхний трек 3 м - 3 шт;
нижний трек 1 м - 3 шт;
комплект роликов - 3 шт.
</t>
  </si>
  <si>
    <t xml:space="preserve">Комплектация 
трехстворчатая со стопором - доводчиком
верхний трек 3 м - 3 шт;
нижний трек 1 м - 3 шт;
комплект роликов с доводчиком - 3 шт.
</t>
  </si>
  <si>
    <r>
      <rPr>
        <sz val="10"/>
        <rFont val="Calibri"/>
        <family val="2"/>
        <charset val="204"/>
        <scheme val="minor"/>
      </rPr>
      <t xml:space="preserve">ЗАЩЕЛКА TWICE M1885: </t>
    </r>
    <r>
      <rPr>
        <sz val="9"/>
        <rFont val="Calibri"/>
        <family val="2"/>
        <charset val="204"/>
        <scheme val="minor"/>
      </rPr>
      <t xml:space="preserve">
</t>
    </r>
    <r>
      <rPr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</si>
  <si>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rPr>
        <sz val="11"/>
        <color theme="1"/>
        <rFont val="Calibri"/>
        <family val="2"/>
        <charset val="204"/>
        <scheme val="minor"/>
      </rPr>
      <t xml:space="preserve">SPINDLE TWICE 
</t>
    </r>
    <r>
      <rPr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</si>
  <si>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Откатные системы для перегородок</t>
  </si>
  <si>
    <t>для одностворчатой двери</t>
  </si>
  <si>
    <t>для двустворчатой двери</t>
  </si>
  <si>
    <t>для трехстворчатой двери</t>
  </si>
  <si>
    <t>для всех деревянных перегородок и алюминиевых перегородок MЕТА</t>
  </si>
  <si>
    <t>наличие доводчиков</t>
  </si>
  <si>
    <t>размеры полотен</t>
  </si>
  <si>
    <t xml:space="preserve">MЕТА(WOOD)-NORMAL 1 </t>
  </si>
  <si>
    <t>MЕТА(WOOD)-NORMAL 2</t>
  </si>
  <si>
    <t>MЕТА(WOOD)-SYNCHRO</t>
  </si>
  <si>
    <t>MЕТА(WOOD)-CASCAD3</t>
  </si>
  <si>
    <t>600-1000 мм</t>
  </si>
  <si>
    <t>1001-1500 мм</t>
  </si>
  <si>
    <t>с 1-им доводчиком</t>
  </si>
  <si>
    <t>700-1000 мм</t>
  </si>
  <si>
    <t xml:space="preserve">с 2-мя доводчиками
</t>
  </si>
  <si>
    <t>750-1000 мм</t>
  </si>
  <si>
    <t>К-т Держатели профиля (для крепления к стене)</t>
  </si>
  <si>
    <t>до 2 м</t>
  </si>
  <si>
    <t>до 3 м</t>
  </si>
  <si>
    <t>до 4 м (2+2 м)</t>
  </si>
  <si>
    <t>для алюминиевых перегородок STEEL</t>
  </si>
  <si>
    <t>STEEL-NORMAL 1</t>
  </si>
  <si>
    <t>STEEL-NORMAL 2</t>
  </si>
  <si>
    <t>STEEL-SYNCHRO</t>
  </si>
  <si>
    <t>STEEL-CASCAD3</t>
  </si>
  <si>
    <t>без доводчика</t>
  </si>
  <si>
    <t>700-900 мм</t>
  </si>
  <si>
    <t>910-1200 мм</t>
  </si>
  <si>
    <t>К система Normal 1,2, Sinchro рекомендуется заказывать монтажный брус и декоративную планку с пазом (см. "Погонаж для прочих изделий" в основном прайс-листе)</t>
  </si>
  <si>
    <t>2. MЕТА-NORMAL для алюминиевых перегородок Meta, WOOD-NORMAL для деревянных перегородок.</t>
  </si>
  <si>
    <t>1 ВРЕЗКА</t>
  </si>
  <si>
    <t>Варианты исполения</t>
  </si>
  <si>
    <t>Наценка</t>
  </si>
  <si>
    <t>Без покупки фурнитуры стоимость зарезки</t>
  </si>
  <si>
    <t>за единицу</t>
  </si>
  <si>
    <t>2 ИЗМЕНЕНИЕ ЦВЕТОВОГО РЕШЕНИЯ</t>
  </si>
  <si>
    <t>Варианты не стандартного исполения</t>
  </si>
  <si>
    <t>Выкрас комплекта петель (в цвете матовый хром)</t>
  </si>
  <si>
    <t>по RAL и  NCS (кроме перламутровые, люминисцентные, металик)</t>
  </si>
  <si>
    <t>за комплект (в случае если петли нужно выкрасить в комплекте с молдингами или кромкой - наценка остается такой же за весь комплект)</t>
  </si>
  <si>
    <t>по RAL и  NCS (2) (перламутровые, люминисцентные, металик)</t>
  </si>
  <si>
    <t>HORIZONT-S5 (ЦАМ)</t>
  </si>
  <si>
    <t>FIORD-S5
(ЦАМ)</t>
  </si>
  <si>
    <t>SPUTNIK-S5 (ЦАМ)</t>
  </si>
  <si>
    <t>GALACTIC-S5 (ЦАМ)</t>
  </si>
  <si>
    <t>SPACE-S5 (ЦАМ)</t>
  </si>
  <si>
    <t>LUX-WC-S5</t>
  </si>
  <si>
    <t>LUX-KH-S5</t>
  </si>
  <si>
    <t>LUX-WC-R5</t>
  </si>
  <si>
    <t>LUX-KH-R5</t>
  </si>
  <si>
    <t>LUX-WC-R2//3//4</t>
  </si>
  <si>
    <t>LUX-KH-R2//3//4</t>
  </si>
  <si>
    <t>старые ЦЕНЫ от24.12.23</t>
  </si>
  <si>
    <t xml:space="preserve">Повышение цен на некоторые позиции </t>
  </si>
  <si>
    <t>на полотно до 2000мм без доводчика
цвет: хром</t>
  </si>
  <si>
    <t>на полотно до 2000мм с доводчиком
цвет: хром</t>
  </si>
  <si>
    <t>на полотно до 2100 мм с доводчиком
цвет: хром</t>
  </si>
  <si>
    <t>Механизм рото представлен только в цвете хром , черные сняты с производства.</t>
  </si>
  <si>
    <t>Выведена из ассортимента ручка ПИЗА (MH-06) золото</t>
  </si>
  <si>
    <t>LUX-WC-R2 (R3; R4)</t>
  </si>
  <si>
    <t>LUX-KH-R2 (R3; R4)</t>
  </si>
  <si>
    <t>новые цены 04.04.24</t>
  </si>
  <si>
    <t>закупка</t>
  </si>
  <si>
    <t>на сайте нн18</t>
  </si>
  <si>
    <t>заглушка для скрытых петель, шт (в комплекте 4шт)</t>
  </si>
  <si>
    <t>агб закупка сантех</t>
  </si>
  <si>
    <t>агб закупка цилиндр</t>
  </si>
  <si>
    <t xml:space="preserve"> </t>
  </si>
  <si>
    <t>Cистемы TWICE, ROTO</t>
  </si>
  <si>
    <t>K6360 38</t>
  </si>
  <si>
    <t>Q</t>
  </si>
  <si>
    <t xml:space="preserve"> CL</t>
  </si>
  <si>
    <t xml:space="preserve">  CS</t>
  </si>
  <si>
    <t>NR</t>
  </si>
  <si>
    <t>OS,OL</t>
  </si>
  <si>
    <t>*- Для короба L и полотен с деревянной кромкой возможно применение петли 7800 поставщика Armadillo в цвете мат. хром и черные , стоимость 2950р</t>
  </si>
  <si>
    <r>
      <t>KUBICA 2760</t>
    </r>
    <r>
      <rPr>
        <sz val="11"/>
        <color rgb="FF00B050"/>
        <rFont val="Calibri"/>
        <family val="2"/>
        <charset val="204"/>
        <scheme val="minor"/>
      </rPr>
      <t xml:space="preserve"> *</t>
    </r>
  </si>
  <si>
    <t>Введена в прайс петля К6360 ( аналог НН-3)</t>
  </si>
  <si>
    <t>Скрытые петли</t>
  </si>
  <si>
    <t>Представлена новая петля 7800 ( Armadillo)</t>
  </si>
  <si>
    <t>Редакция 1</t>
  </si>
  <si>
    <t>Увеличение цены на механизм TWICE</t>
  </si>
  <si>
    <t>К-т для сборки FRAME Ручка, Ручка+ключ</t>
  </si>
  <si>
    <t>Терем</t>
  </si>
  <si>
    <t>Редакция 2</t>
  </si>
  <si>
    <t>Во вкладку прочее внесена цена на накладку замка фрейм</t>
  </si>
  <si>
    <t>черный,золото, шампань, бронза, медь</t>
  </si>
  <si>
    <t>накладка фрейм</t>
  </si>
  <si>
    <t>ARMADILLO/CEMOM</t>
  </si>
  <si>
    <t>OPTIMUM (современные)  *</t>
  </si>
  <si>
    <t>* - ликвидация ( при заказе уточнять наличие у менеджера)</t>
  </si>
  <si>
    <t>Редакция 3</t>
  </si>
  <si>
    <t>*</t>
  </si>
  <si>
    <t>Ликвидация карточных универсальных петель Armadillo(CEMOM)</t>
  </si>
  <si>
    <t>Редакция 4</t>
  </si>
  <si>
    <t>Выведен из прайса механизм рото без доводчика</t>
  </si>
  <si>
    <t>Изменилась цена заглушек на скрытые петли</t>
  </si>
  <si>
    <t>Изменилась цена на системы перегородок</t>
  </si>
  <si>
    <t>Редакция 5</t>
  </si>
  <si>
    <t xml:space="preserve"> L , M, SQ</t>
  </si>
  <si>
    <t>----</t>
  </si>
  <si>
    <t xml:space="preserve">THE FORCE - R5 (ЦАМ) </t>
  </si>
  <si>
    <t>COMETA - R5 (ЦАМ)</t>
  </si>
  <si>
    <t xml:space="preserve">LUX-KH-R5 </t>
  </si>
  <si>
    <t>NC-7</t>
  </si>
  <si>
    <t>NC-7-S</t>
  </si>
  <si>
    <t>NC-8-S</t>
  </si>
  <si>
    <t>СС-2</t>
  </si>
  <si>
    <t>СС-1</t>
  </si>
  <si>
    <t>старые ЦЕНЫ от 04.04.2024</t>
  </si>
  <si>
    <t>НОВЫЕ ЦЕНЫ от 12.24</t>
  </si>
  <si>
    <t>старая цена 04.04.2024</t>
  </si>
  <si>
    <t>новая цена декаб 24</t>
  </si>
  <si>
    <t>старые цены 04 07 23</t>
  </si>
  <si>
    <t>Повышение цен на все позиции прайса</t>
  </si>
  <si>
    <t>Введен в прайс аналог замка Бонаити</t>
  </si>
  <si>
    <t>Ввернуться в содержание</t>
  </si>
  <si>
    <t>ЗАМОК СКРЫТОЙ РУЧКИ</t>
  </si>
  <si>
    <t>Аналог замка Bonaiti B-Noha</t>
  </si>
  <si>
    <t>*Аналог замка Bonaiti в комплекте с кнобом (сантехническая завертка)</t>
  </si>
  <si>
    <t>Введены в прайс новые замки производства Krona Koblenz</t>
  </si>
  <si>
    <t>Замок скрытой двери</t>
  </si>
  <si>
    <t>* Замки магнитные производства Krona Koblenz с накладной лицевой планкой (заказывается отдельно)</t>
  </si>
  <si>
    <t>Лицевая планка замка Krona Koblenz</t>
  </si>
  <si>
    <t>Krona Koblenz</t>
  </si>
  <si>
    <t>Spinoff</t>
  </si>
  <si>
    <t>спинофф замок</t>
  </si>
  <si>
    <t>отв.планка спиноф</t>
  </si>
  <si>
    <t>накладка</t>
  </si>
  <si>
    <t>KM 4 BI</t>
  </si>
  <si>
    <t>KM 4 BR</t>
  </si>
  <si>
    <t>KM 4 OL / KM 4 OS</t>
  </si>
  <si>
    <t>KM 4 NS</t>
  </si>
  <si>
    <t>KM 4 CS</t>
  </si>
  <si>
    <t>KM 4 NO</t>
  </si>
  <si>
    <t>KM COVER BI</t>
  </si>
  <si>
    <t>KM COVER BR</t>
  </si>
  <si>
    <t>KM COVER OL / OS</t>
  </si>
  <si>
    <t>KM COVER NS</t>
  </si>
  <si>
    <t>KM COVER CS</t>
  </si>
  <si>
    <t xml:space="preserve">KM COVER </t>
  </si>
  <si>
    <t>не окрашенная</t>
  </si>
  <si>
    <t>KM COVER NO</t>
  </si>
  <si>
    <t>Повышение цен на 5% производства Krona Koblenz, AGB, ARMADILLO</t>
  </si>
  <si>
    <t>Повышение стоимости врезки без покупки фурнитуры</t>
  </si>
  <si>
    <t>старая цена дек 24</t>
  </si>
  <si>
    <t>новая цена дянварь 25</t>
  </si>
  <si>
    <t xml:space="preserve">ARMADILLO </t>
  </si>
</sst>
</file>

<file path=xl/styles.xml><?xml version="1.0" encoding="utf-8"?>
<styleSheet xmlns="http://schemas.openxmlformats.org/spreadsheetml/2006/main">
  <numFmts count="18">
    <numFmt numFmtId="164" formatCode="_-* #\ ##0.00\ _₽_-;\-* #\ ##0.00\ _₽_-;_-* &quot;-&quot;??\ _₽_-;_-@_-"/>
    <numFmt numFmtId="165" formatCode="_-* #\ ##0.00\ &quot;₽&quot;_-;\-* #\ ##0.00\ &quot;₽&quot;_-;_-* &quot;-&quot;??\ &quot;₽&quot;_-;_-@_-"/>
    <numFmt numFmtId="166" formatCode="_-* #\ ##0.00_р_._-;\-* #\ ##0.00_р_._-;_-* &quot;-&quot;??_р_._-;_-@_-"/>
    <numFmt numFmtId="167" formatCode="_-* #\ ##0.00&quot;р.&quot;_-;\-* #\ ##0.00&quot;р.&quot;_-;_-* &quot;-&quot;??&quot;р.&quot;_-;_-@_-"/>
    <numFmt numFmtId="168" formatCode="_-* #\ ##0\ &quot;₽&quot;_-;\-* #\ ##0\ &quot;₽&quot;_-;_-* &quot;-&quot;??\ &quot;₽&quot;_-;_-@_-"/>
    <numFmt numFmtId="169" formatCode="_-* #\ ##0\ _₽_-;\-* #\ ##0\ _₽_-;_-* &quot;-&quot;??\ _₽_-;_-@_-"/>
    <numFmt numFmtId="170" formatCode="dd\.mm\.yyyy"/>
    <numFmt numFmtId="171" formatCode="_-* #\ ##0.0\ _₽_-;\-* #\ ##0.0\ _₽_-;_-* &quot;-&quot;??\ _₽_-;_-@_-"/>
    <numFmt numFmtId="172" formatCode="_-* #\ ##0.0_р_._-;\-* #\ ##0.0_р_._-;_-* &quot;-&quot;?_р_._-;_-@_-"/>
    <numFmt numFmtId="173" formatCode="_-* #\ ##0_р_._-;\-* #\ ##0_р_._-;_-* &quot;-&quot;??_р_._-;_-@_-"/>
    <numFmt numFmtId="174" formatCode="_-* #\ ##0\ _₽_-;\-* #\ ##0\ _₽_-;_-* &quot;-&quot;\ _₽_-;_-@_-"/>
    <numFmt numFmtId="175" formatCode="#\ ##0"/>
    <numFmt numFmtId="176" formatCode="_-* #\ ##0.0\ _₽_-;\-* #\ ##0.0\ _₽_-;_-* &quot;-&quot;\ _₽_-;_-@_-"/>
    <numFmt numFmtId="177" formatCode="#\ ##0;\-#\ ##0"/>
    <numFmt numFmtId="178" formatCode="#\ ?/?"/>
    <numFmt numFmtId="179" formatCode="#\ ##0&quot;р.&quot;;\-#\ ##0&quot;р.&quot;"/>
    <numFmt numFmtId="180" formatCode="#\ ##0_ ;\-#\ ##0\ "/>
    <numFmt numFmtId="181" formatCode="#\ ##0.00"/>
  </numFmts>
  <fonts count="164">
    <font>
      <sz val="11"/>
      <color theme="1"/>
      <name val="Calibri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name val="Arial Cyr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1"/>
      <color theme="3" tint="0.39994506668294322"/>
      <name val="Calibri"/>
      <family val="2"/>
      <charset val="204"/>
      <scheme val="minor"/>
    </font>
    <font>
      <b/>
      <sz val="10"/>
      <color theme="3" tint="0.39994506668294322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theme="3" tint="0.3999450666829432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b/>
      <sz val="16"/>
      <color theme="3" tint="0.3999450666829432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theme="4" tint="-0.249977111117893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9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8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b/>
      <i/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u/>
      <sz val="14"/>
      <color theme="6" tint="-0.249977111117893"/>
      <name val="Calibri"/>
      <family val="2"/>
      <charset val="204"/>
    </font>
    <font>
      <b/>
      <sz val="16"/>
      <color theme="4" tint="-0.249977111117893"/>
      <name val="Calibri"/>
      <family val="2"/>
      <charset val="204"/>
      <scheme val="minor"/>
    </font>
    <font>
      <sz val="14"/>
      <color theme="3" tint="0.39994506668294322"/>
      <name val="Calibri"/>
      <family val="2"/>
      <charset val="204"/>
      <scheme val="minor"/>
    </font>
    <font>
      <i/>
      <sz val="7"/>
      <name val="Calibri"/>
      <family val="2"/>
      <charset val="204"/>
      <scheme val="minor"/>
    </font>
    <font>
      <sz val="9.5"/>
      <color theme="1"/>
      <name val="Calibri"/>
      <family val="2"/>
      <charset val="204"/>
      <scheme val="minor"/>
    </font>
    <font>
      <i/>
      <sz val="7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3" tint="0.3999450666829432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color theme="4" tint="-0.249977111117893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11"/>
      <color theme="3" tint="0.39994506668294322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16"/>
      <color theme="3" tint="0.3999450666829432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sz val="10"/>
      <name val="Century Gothic"/>
      <family val="2"/>
      <charset val="204"/>
    </font>
    <font>
      <b/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0"/>
      <color rgb="FFFF0000"/>
      <name val="Century Gothic"/>
      <family val="2"/>
      <charset val="204"/>
    </font>
    <font>
      <b/>
      <sz val="8"/>
      <color rgb="FFFF0000"/>
      <name val="Arial"/>
      <family val="2"/>
      <charset val="204"/>
    </font>
    <font>
      <i/>
      <sz val="1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u/>
      <sz val="11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rgb="FF0070C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12"/>
      <name val="宋体"/>
      <charset val="13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rgb="FF000000"/>
      <name val="Calibri"/>
      <family val="2"/>
      <charset val="204"/>
    </font>
    <font>
      <i/>
      <sz val="11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8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i/>
      <sz val="11"/>
      <color theme="0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rgb="FF00B05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9"/>
        <bgColor indexed="64"/>
      </patternFill>
    </fill>
  </fills>
  <borders count="1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</borders>
  <cellStyleXfs count="271">
    <xf numFmtId="0" fontId="0" fillId="0" borderId="0"/>
    <xf numFmtId="164" fontId="153" fillId="0" borderId="0" applyFont="0" applyFill="0" applyBorder="0" applyAlignment="0" applyProtection="0"/>
    <xf numFmtId="165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21" fillId="22" borderId="0" applyNumberFormat="0" applyBorder="0" applyAlignment="0" applyProtection="0"/>
    <xf numFmtId="0" fontId="121" fillId="23" borderId="0" applyNumberFormat="0" applyBorder="0" applyAlignment="0" applyProtection="0"/>
    <xf numFmtId="0" fontId="121" fillId="24" borderId="0" applyNumberFormat="0" applyBorder="0" applyAlignment="0" applyProtection="0"/>
    <xf numFmtId="0" fontId="121" fillId="25" borderId="0" applyNumberFormat="0" applyBorder="0" applyAlignment="0" applyProtection="0"/>
    <xf numFmtId="0" fontId="121" fillId="26" borderId="0" applyNumberFormat="0" applyBorder="0" applyAlignment="0" applyProtection="0"/>
    <xf numFmtId="0" fontId="121" fillId="27" borderId="0" applyNumberFormat="0" applyBorder="0" applyAlignment="0" applyProtection="0"/>
    <xf numFmtId="0" fontId="121" fillId="28" borderId="0" applyNumberFormat="0" applyBorder="0" applyAlignment="0" applyProtection="0"/>
    <xf numFmtId="0" fontId="121" fillId="29" borderId="0" applyNumberFormat="0" applyBorder="0" applyAlignment="0" applyProtection="0"/>
    <xf numFmtId="0" fontId="121" fillId="30" borderId="0" applyNumberFormat="0" applyBorder="0" applyAlignment="0" applyProtection="0"/>
    <xf numFmtId="0" fontId="121" fillId="25" borderId="0" applyNumberFormat="0" applyBorder="0" applyAlignment="0" applyProtection="0"/>
    <xf numFmtId="0" fontId="121" fillId="28" borderId="0" applyNumberFormat="0" applyBorder="0" applyAlignment="0" applyProtection="0"/>
    <xf numFmtId="0" fontId="121" fillId="31" borderId="0" applyNumberFormat="0" applyBorder="0" applyAlignment="0" applyProtection="0"/>
    <xf numFmtId="0" fontId="122" fillId="32" borderId="0" applyNumberFormat="0" applyBorder="0" applyAlignment="0" applyProtection="0"/>
    <xf numFmtId="0" fontId="122" fillId="29" borderId="0" applyNumberFormat="0" applyBorder="0" applyAlignment="0" applyProtection="0"/>
    <xf numFmtId="0" fontId="122" fillId="30" borderId="0" applyNumberFormat="0" applyBorder="0" applyAlignment="0" applyProtection="0"/>
    <xf numFmtId="0" fontId="122" fillId="33" borderId="0" applyNumberFormat="0" applyBorder="0" applyAlignment="0" applyProtection="0"/>
    <xf numFmtId="0" fontId="122" fillId="34" borderId="0" applyNumberFormat="0" applyBorder="0" applyAlignment="0" applyProtection="0"/>
    <xf numFmtId="0" fontId="122" fillId="35" borderId="0" applyNumberFormat="0" applyBorder="0" applyAlignment="0" applyProtection="0"/>
    <xf numFmtId="0" fontId="118" fillId="19" borderId="84" applyNumberFormat="0" applyAlignment="0" applyProtection="0"/>
    <xf numFmtId="0" fontId="118" fillId="19" borderId="84" applyNumberFormat="0" applyAlignment="0" applyProtection="0"/>
    <xf numFmtId="0" fontId="118" fillId="19" borderId="84" applyNumberFormat="0" applyAlignment="0" applyProtection="0"/>
    <xf numFmtId="0" fontId="123" fillId="0" borderId="0"/>
    <xf numFmtId="0" fontId="124" fillId="0" borderId="0" applyNumberFormat="0" applyFill="0" applyBorder="0" applyAlignment="0" applyProtection="0"/>
    <xf numFmtId="0" fontId="116" fillId="18" borderId="84" applyNumberFormat="0" applyAlignment="0" applyProtection="0"/>
    <xf numFmtId="0" fontId="116" fillId="18" borderId="84" applyNumberFormat="0" applyAlignment="0" applyProtection="0"/>
    <xf numFmtId="0" fontId="116" fillId="18" borderId="84" applyNumberFormat="0" applyAlignment="0" applyProtection="0"/>
    <xf numFmtId="0" fontId="115" fillId="17" borderId="80" applyNumberFormat="0" applyFont="0" applyAlignment="0" applyProtection="0"/>
    <xf numFmtId="0" fontId="115" fillId="17" borderId="80" applyNumberFormat="0" applyFont="0" applyAlignment="0" applyProtection="0"/>
    <xf numFmtId="0" fontId="115" fillId="17" borderId="80" applyNumberFormat="0" applyFont="0" applyAlignment="0" applyProtection="0"/>
    <xf numFmtId="0" fontId="117" fillId="19" borderId="85" applyNumberFormat="0" applyAlignment="0" applyProtection="0"/>
    <xf numFmtId="0" fontId="117" fillId="19" borderId="85" applyNumberFormat="0" applyAlignment="0" applyProtection="0"/>
    <xf numFmtId="0" fontId="119" fillId="0" borderId="88" applyNumberFormat="0" applyFill="0" applyAlignment="0" applyProtection="0"/>
    <xf numFmtId="0" fontId="119" fillId="0" borderId="88" applyNumberFormat="0" applyFill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0" fontId="128" fillId="0" borderId="0" applyNumberFormat="0" applyFill="0" applyBorder="0" applyAlignment="0" applyProtection="0">
      <alignment vertical="top"/>
      <protection locked="0"/>
    </xf>
    <xf numFmtId="0" fontId="129" fillId="0" borderId="0" applyNumberFormat="0" applyFill="0" applyBorder="0" applyAlignment="0" applyProtection="0"/>
    <xf numFmtId="165" fontId="153" fillId="0" borderId="0" applyFont="0" applyFill="0" applyBorder="0" applyAlignment="0" applyProtection="0"/>
    <xf numFmtId="165" fontId="153" fillId="0" borderId="0" applyFont="0" applyFill="0" applyBorder="0" applyAlignment="0" applyProtection="0"/>
    <xf numFmtId="165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7" fontId="153" fillId="0" borderId="0" applyFont="0" applyFill="0" applyBorder="0" applyAlignment="0" applyProtection="0"/>
    <xf numFmtId="167" fontId="101" fillId="0" borderId="0" applyFont="0" applyFill="0" applyBorder="0" applyAlignment="0" applyProtection="0"/>
    <xf numFmtId="167" fontId="130" fillId="0" borderId="0" applyFont="0" applyFill="0" applyBorder="0" applyAlignment="0" applyProtection="0"/>
    <xf numFmtId="0" fontId="101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23" fillId="0" borderId="0"/>
    <xf numFmtId="0" fontId="153" fillId="0" borderId="0"/>
    <xf numFmtId="0" fontId="153" fillId="0" borderId="0"/>
    <xf numFmtId="0" fontId="153" fillId="0" borderId="0"/>
    <xf numFmtId="0" fontId="131" fillId="0" borderId="0"/>
    <xf numFmtId="0" fontId="86" fillId="0" borderId="0"/>
    <xf numFmtId="0" fontId="132" fillId="0" borderId="0"/>
    <xf numFmtId="0" fontId="133" fillId="0" borderId="0"/>
    <xf numFmtId="0" fontId="133" fillId="0" borderId="0"/>
    <xf numFmtId="0" fontId="9" fillId="0" borderId="0"/>
    <xf numFmtId="0" fontId="153" fillId="0" borderId="0"/>
    <xf numFmtId="0" fontId="130" fillId="0" borderId="0"/>
    <xf numFmtId="0" fontId="123" fillId="0" borderId="0"/>
    <xf numFmtId="0" fontId="133" fillId="0" borderId="0"/>
    <xf numFmtId="0" fontId="134" fillId="0" borderId="0"/>
    <xf numFmtId="0" fontId="134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34" fillId="0" borderId="0"/>
    <xf numFmtId="0" fontId="134" fillId="0" borderId="0"/>
    <xf numFmtId="0" fontId="135" fillId="0" borderId="0"/>
    <xf numFmtId="0" fontId="13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53" fillId="0" borderId="0"/>
    <xf numFmtId="0" fontId="131" fillId="0" borderId="0"/>
    <xf numFmtId="9" fontId="120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53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153" fillId="0" borderId="0" applyFont="0" applyFill="0" applyBorder="0" applyAlignment="0" applyProtection="0"/>
    <xf numFmtId="0" fontId="136" fillId="0" borderId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20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4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53" fillId="0" borderId="0" applyFont="0" applyFill="0" applyBorder="0" applyAlignment="0" applyProtection="0"/>
    <xf numFmtId="166" fontId="101" fillId="0" borderId="0" applyFont="0" applyFill="0" applyBorder="0" applyAlignment="0" applyProtection="0"/>
    <xf numFmtId="166" fontId="153" fillId="0" borderId="0" applyFont="0" applyFill="0" applyBorder="0" applyAlignment="0" applyProtection="0"/>
    <xf numFmtId="0" fontId="137" fillId="24" borderId="0" applyNumberFormat="0" applyBorder="0" applyAlignment="0" applyProtection="0"/>
    <xf numFmtId="0" fontId="137" fillId="20" borderId="0" applyNumberFormat="0" applyBorder="0" applyAlignment="0" applyProtection="0">
      <alignment vertical="center"/>
    </xf>
    <xf numFmtId="0" fontId="137" fillId="20" borderId="0" applyNumberFormat="0" applyBorder="0" applyAlignment="0" applyProtection="0">
      <alignment vertical="center"/>
    </xf>
    <xf numFmtId="0" fontId="138" fillId="23" borderId="0" applyNumberFormat="0" applyBorder="0" applyAlignment="0" applyProtection="0"/>
    <xf numFmtId="0" fontId="138" fillId="21" borderId="0" applyNumberFormat="0" applyBorder="0" applyAlignment="0" applyProtection="0">
      <alignment vertical="center"/>
    </xf>
    <xf numFmtId="0" fontId="138" fillId="21" borderId="0" applyNumberFormat="0" applyBorder="0" applyAlignment="0" applyProtection="0">
      <alignment vertical="center"/>
    </xf>
    <xf numFmtId="0" fontId="115" fillId="0" borderId="0">
      <alignment vertical="center"/>
    </xf>
    <xf numFmtId="0" fontId="122" fillId="36" borderId="0" applyNumberFormat="0" applyBorder="0" applyAlignment="0" applyProtection="0"/>
    <xf numFmtId="0" fontId="122" fillId="37" borderId="0" applyNumberFormat="0" applyBorder="0" applyAlignment="0" applyProtection="0"/>
    <xf numFmtId="0" fontId="122" fillId="38" borderId="0" applyNumberFormat="0" applyBorder="0" applyAlignment="0" applyProtection="0"/>
    <xf numFmtId="0" fontId="122" fillId="33" borderId="0" applyNumberFormat="0" applyBorder="0" applyAlignment="0" applyProtection="0"/>
    <xf numFmtId="0" fontId="122" fillId="34" borderId="0" applyNumberFormat="0" applyBorder="0" applyAlignment="0" applyProtection="0"/>
    <xf numFmtId="0" fontId="122" fillId="39" borderId="0" applyNumberFormat="0" applyBorder="0" applyAlignment="0" applyProtection="0"/>
    <xf numFmtId="0" fontId="139" fillId="0" borderId="0" applyNumberFormat="0" applyFill="0" applyBorder="0" applyAlignment="0" applyProtection="0"/>
    <xf numFmtId="0" fontId="140" fillId="0" borderId="81" applyNumberFormat="0" applyFill="0" applyAlignment="0" applyProtection="0"/>
    <xf numFmtId="0" fontId="141" fillId="0" borderId="82" applyNumberFormat="0" applyFill="0" applyAlignment="0" applyProtection="0"/>
    <xf numFmtId="0" fontId="142" fillId="0" borderId="83" applyNumberFormat="0" applyFill="0" applyAlignment="0" applyProtection="0"/>
    <xf numFmtId="0" fontId="142" fillId="0" borderId="0" applyNumberFormat="0" applyFill="0" applyBorder="0" applyAlignment="0" applyProtection="0"/>
    <xf numFmtId="0" fontId="143" fillId="40" borderId="86" applyNumberFormat="0" applyAlignment="0" applyProtection="0"/>
    <xf numFmtId="0" fontId="144" fillId="0" borderId="88" applyNumberFormat="0" applyFill="0" applyAlignment="0" applyProtection="0"/>
    <xf numFmtId="0" fontId="144" fillId="0" borderId="88" applyNumberFormat="0" applyFill="0" applyAlignment="0" applyProtection="0"/>
    <xf numFmtId="0" fontId="144" fillId="0" borderId="88" applyNumberFormat="0" applyFill="0" applyAlignment="0" applyProtection="0"/>
    <xf numFmtId="0" fontId="115" fillId="41" borderId="80" applyNumberFormat="0" applyAlignment="0" applyProtection="0"/>
    <xf numFmtId="0" fontId="115" fillId="41" borderId="80" applyNumberFormat="0" applyAlignment="0" applyProtection="0"/>
    <xf numFmtId="0" fontId="115" fillId="41" borderId="80" applyNumberFormat="0" applyAlignment="0" applyProtection="0"/>
    <xf numFmtId="0" fontId="115" fillId="41" borderId="80" applyNumberFormat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7" fillId="42" borderId="84" applyNumberFormat="0" applyAlignment="0" applyProtection="0"/>
    <xf numFmtId="0" fontId="147" fillId="42" borderId="84" applyNumberFormat="0" applyAlignment="0" applyProtection="0"/>
    <xf numFmtId="0" fontId="147" fillId="42" borderId="84" applyNumberFormat="0" applyAlignment="0" applyProtection="0"/>
    <xf numFmtId="0" fontId="147" fillId="42" borderId="84" applyNumberFormat="0" applyAlignment="0" applyProtection="0"/>
    <xf numFmtId="0" fontId="148" fillId="27" borderId="84" applyNumberFormat="0" applyAlignment="0" applyProtection="0"/>
    <xf numFmtId="0" fontId="148" fillId="27" borderId="84" applyNumberFormat="0" applyAlignment="0" applyProtection="0"/>
    <xf numFmtId="0" fontId="148" fillId="27" borderId="84" applyNumberFormat="0" applyAlignment="0" applyProtection="0"/>
    <xf numFmtId="0" fontId="148" fillId="27" borderId="84" applyNumberFormat="0" applyAlignment="0" applyProtection="0"/>
    <xf numFmtId="0" fontId="149" fillId="42" borderId="85" applyNumberFormat="0" applyAlignment="0" applyProtection="0"/>
    <xf numFmtId="0" fontId="149" fillId="42" borderId="85" applyNumberFormat="0" applyAlignment="0" applyProtection="0"/>
    <xf numFmtId="0" fontId="149" fillId="42" borderId="85" applyNumberFormat="0" applyAlignment="0" applyProtection="0"/>
    <xf numFmtId="0" fontId="150" fillId="43" borderId="0" applyNumberFormat="0" applyBorder="0" applyAlignment="0" applyProtection="0"/>
    <xf numFmtId="0" fontId="151" fillId="0" borderId="87" applyNumberFormat="0" applyFill="0" applyAlignment="0" applyProtection="0"/>
  </cellStyleXfs>
  <cellXfs count="1654">
    <xf numFmtId="0" fontId="0" fillId="0" borderId="0" xfId="0"/>
    <xf numFmtId="0" fontId="0" fillId="0" borderId="0" xfId="0" applyFont="1"/>
    <xf numFmtId="0" fontId="5" fillId="0" borderId="0" xfId="0" applyFont="1"/>
    <xf numFmtId="0" fontId="6" fillId="0" borderId="0" xfId="37" applyFont="1" applyAlignment="1" applyProtection="1">
      <alignment horizontal="left"/>
      <protection hidden="1"/>
    </xf>
    <xf numFmtId="0" fontId="7" fillId="0" borderId="0" xfId="157" applyFont="1" applyAlignment="1" applyProtection="1">
      <alignment horizontal="center"/>
      <protection hidden="1"/>
    </xf>
    <xf numFmtId="0" fontId="8" fillId="0" borderId="0" xfId="52" applyFont="1" applyBorder="1" applyAlignment="1">
      <alignment vertical="center"/>
    </xf>
    <xf numFmtId="0" fontId="9" fillId="0" borderId="0" xfId="64"/>
    <xf numFmtId="0" fontId="10" fillId="0" borderId="1" xfId="0" applyFont="1" applyBorder="1" applyAlignment="1">
      <alignment horizontal="center"/>
    </xf>
    <xf numFmtId="0" fontId="11" fillId="0" borderId="1" xfId="63" applyFont="1" applyFill="1" applyBorder="1" applyAlignment="1">
      <alignment vertical="center"/>
    </xf>
    <xf numFmtId="168" fontId="12" fillId="0" borderId="1" xfId="2" applyNumberFormat="1" applyFont="1" applyBorder="1" applyAlignment="1">
      <alignment horizontal="right"/>
    </xf>
    <xf numFmtId="168" fontId="12" fillId="0" borderId="1" xfId="2" applyNumberFormat="1" applyFont="1" applyBorder="1" applyAlignment="1">
      <alignment horizontal="right" vertical="center"/>
    </xf>
    <xf numFmtId="0" fontId="13" fillId="0" borderId="1" xfId="63" applyFont="1" applyFill="1" applyBorder="1" applyAlignment="1">
      <alignment vertical="center" wrapText="1"/>
    </xf>
    <xf numFmtId="0" fontId="0" fillId="0" borderId="0" xfId="0" applyBorder="1"/>
    <xf numFmtId="0" fontId="14" fillId="0" borderId="0" xfId="64" applyFont="1" applyAlignment="1">
      <alignment horizontal="left"/>
    </xf>
    <xf numFmtId="0" fontId="15" fillId="0" borderId="0" xfId="64" applyFont="1" applyAlignment="1">
      <alignment horizontal="left" vertical="center" indent="1"/>
    </xf>
    <xf numFmtId="0" fontId="16" fillId="0" borderId="0" xfId="64" applyFont="1" applyAlignment="1">
      <alignment horizontal="left" vertical="center" indent="1"/>
    </xf>
    <xf numFmtId="0" fontId="17" fillId="0" borderId="0" xfId="73" applyFont="1"/>
    <xf numFmtId="0" fontId="18" fillId="0" borderId="0" xfId="0" applyFont="1" applyFill="1" applyBorder="1" applyAlignment="1">
      <alignment vertical="center" wrapText="1"/>
    </xf>
    <xf numFmtId="0" fontId="19" fillId="0" borderId="0" xfId="62" applyFont="1" applyFill="1" applyBorder="1" applyAlignment="1">
      <alignment horizontal="left" vertical="center"/>
    </xf>
    <xf numFmtId="0" fontId="20" fillId="0" borderId="0" xfId="0" applyFont="1" applyAlignment="1">
      <alignment vertical="center" wrapText="1"/>
    </xf>
    <xf numFmtId="0" fontId="18" fillId="0" borderId="0" xfId="0" applyFont="1" applyBorder="1" applyAlignment="1">
      <alignment vertical="center" wrapText="1"/>
    </xf>
    <xf numFmtId="0" fontId="0" fillId="0" borderId="0" xfId="110" applyFont="1"/>
    <xf numFmtId="0" fontId="153" fillId="0" borderId="0" xfId="110" applyFill="1"/>
    <xf numFmtId="0" fontId="21" fillId="0" borderId="0" xfId="110" applyFont="1" applyAlignment="1">
      <alignment horizontal="center"/>
    </xf>
    <xf numFmtId="0" fontId="153" fillId="0" borderId="0" xfId="110"/>
    <xf numFmtId="0" fontId="22" fillId="0" borderId="0" xfId="64" applyFont="1" applyAlignment="1">
      <alignment wrapText="1"/>
    </xf>
    <xf numFmtId="0" fontId="0" fillId="0" borderId="1" xfId="110" applyFont="1" applyFill="1" applyBorder="1" applyAlignment="1"/>
    <xf numFmtId="0" fontId="24" fillId="0" borderId="1" xfId="110" applyFont="1" applyFill="1" applyBorder="1" applyAlignment="1">
      <alignment vertical="center"/>
    </xf>
    <xf numFmtId="0" fontId="24" fillId="0" borderId="1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5" fillId="0" borderId="0" xfId="62" applyFont="1" applyFill="1" applyBorder="1" applyAlignment="1">
      <alignment horizontal="left" vertical="center" indent="1"/>
    </xf>
    <xf numFmtId="0" fontId="0" fillId="0" borderId="0" xfId="110" applyFont="1" applyFill="1"/>
    <xf numFmtId="0" fontId="7" fillId="0" borderId="0" xfId="110" applyFont="1" applyFill="1"/>
    <xf numFmtId="0" fontId="5" fillId="3" borderId="2" xfId="110" applyFont="1" applyFill="1" applyBorder="1" applyAlignment="1">
      <alignment horizontal="center" vertical="center" wrapText="1"/>
    </xf>
    <xf numFmtId="0" fontId="5" fillId="3" borderId="1" xfId="110" applyFont="1" applyFill="1" applyBorder="1" applyAlignment="1">
      <alignment horizontal="center" vertical="center" wrapText="1"/>
    </xf>
    <xf numFmtId="0" fontId="27" fillId="3" borderId="1" xfId="64" applyFont="1" applyFill="1" applyBorder="1" applyAlignment="1">
      <alignment horizontal="center" vertical="center" wrapText="1"/>
    </xf>
    <xf numFmtId="0" fontId="27" fillId="3" borderId="2" xfId="64" applyFont="1" applyFill="1" applyBorder="1" applyAlignment="1">
      <alignment horizontal="center" vertical="center" wrapText="1"/>
    </xf>
    <xf numFmtId="2" fontId="28" fillId="4" borderId="1" xfId="0" applyNumberFormat="1" applyFont="1" applyFill="1" applyBorder="1" applyAlignment="1">
      <alignment horizontal="center" vertical="center" wrapText="1"/>
    </xf>
    <xf numFmtId="169" fontId="29" fillId="4" borderId="1" xfId="1" applyNumberFormat="1" applyFont="1" applyFill="1" applyBorder="1" applyAlignment="1">
      <alignment horizontal="right" vertical="center" wrapText="1"/>
    </xf>
    <xf numFmtId="0" fontId="0" fillId="4" borderId="9" xfId="110" applyFont="1" applyFill="1" applyBorder="1" applyAlignment="1">
      <alignment horizontal="center" vertical="center" wrapText="1"/>
    </xf>
    <xf numFmtId="169" fontId="29" fillId="4" borderId="9" xfId="1" applyNumberFormat="1" applyFont="1" applyFill="1" applyBorder="1" applyAlignment="1">
      <alignment horizontal="right" vertical="center" wrapText="1"/>
    </xf>
    <xf numFmtId="2" fontId="28" fillId="4" borderId="7" xfId="0" applyNumberFormat="1" applyFont="1" applyFill="1" applyBorder="1" applyAlignment="1">
      <alignment horizontal="center" vertical="center" wrapText="1"/>
    </xf>
    <xf numFmtId="169" fontId="29" fillId="4" borderId="7" xfId="1" applyNumberFormat="1" applyFont="1" applyFill="1" applyBorder="1" applyAlignment="1">
      <alignment horizontal="right" vertical="center" wrapText="1"/>
    </xf>
    <xf numFmtId="0" fontId="0" fillId="4" borderId="1" xfId="110" applyFont="1" applyFill="1" applyBorder="1" applyAlignment="1">
      <alignment horizontal="center" vertical="center" wrapText="1"/>
    </xf>
    <xf numFmtId="0" fontId="5" fillId="0" borderId="0" xfId="110" applyFont="1" applyFill="1"/>
    <xf numFmtId="0" fontId="30" fillId="0" borderId="0" xfId="110" applyFont="1" applyFill="1"/>
    <xf numFmtId="0" fontId="31" fillId="4" borderId="2" xfId="110" applyFont="1" applyFill="1" applyBorder="1" applyAlignment="1">
      <alignment horizontal="left" indent="6"/>
    </xf>
    <xf numFmtId="169" fontId="0" fillId="0" borderId="0" xfId="110" applyNumberFormat="1" applyFont="1" applyFill="1"/>
    <xf numFmtId="0" fontId="29" fillId="0" borderId="0" xfId="110" applyFont="1" applyFill="1" applyBorder="1" applyAlignment="1">
      <alignment horizontal="right"/>
    </xf>
    <xf numFmtId="169" fontId="29" fillId="0" borderId="0" xfId="1" applyNumberFormat="1" applyFont="1" applyFill="1" applyBorder="1" applyAlignment="1">
      <alignment horizontal="right" vertical="center" wrapText="1"/>
    </xf>
    <xf numFmtId="0" fontId="5" fillId="5" borderId="1" xfId="110" applyFont="1" applyFill="1" applyBorder="1" applyAlignment="1">
      <alignment horizontal="center" vertical="center" wrapText="1"/>
    </xf>
    <xf numFmtId="0" fontId="27" fillId="5" borderId="1" xfId="64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Alignment="1">
      <alignment horizontal="center" vertical="center" wrapText="1"/>
    </xf>
    <xf numFmtId="169" fontId="12" fillId="6" borderId="1" xfId="1" applyNumberFormat="1" applyFont="1" applyFill="1" applyBorder="1" applyAlignment="1">
      <alignment horizontal="right" vertical="center" wrapText="1"/>
    </xf>
    <xf numFmtId="169" fontId="12" fillId="6" borderId="1" xfId="1" applyNumberFormat="1" applyFont="1" applyFill="1" applyBorder="1" applyAlignment="1">
      <alignment vertical="center" wrapText="1"/>
    </xf>
    <xf numFmtId="0" fontId="0" fillId="6" borderId="1" xfId="110" applyFont="1" applyFill="1" applyBorder="1" applyAlignment="1">
      <alignment horizontal="center" vertical="center" wrapText="1"/>
    </xf>
    <xf numFmtId="0" fontId="32" fillId="0" borderId="0" xfId="110" applyFont="1" applyAlignment="1">
      <alignment horizontal="left" vertical="center" indent="1"/>
    </xf>
    <xf numFmtId="0" fontId="27" fillId="0" borderId="0" xfId="62" applyFont="1" applyFill="1" applyBorder="1" applyAlignment="1">
      <alignment horizontal="left" vertical="center"/>
    </xf>
    <xf numFmtId="0" fontId="27" fillId="0" borderId="0" xfId="62" applyFont="1" applyFill="1" applyBorder="1" applyAlignment="1">
      <alignment horizontal="left" vertical="center" indent="1"/>
    </xf>
    <xf numFmtId="0" fontId="5" fillId="0" borderId="0" xfId="110" applyFont="1"/>
    <xf numFmtId="170" fontId="23" fillId="0" borderId="0" xfId="157" applyNumberFormat="1" applyFont="1" applyAlignment="1" applyProtection="1">
      <alignment horizontal="right"/>
      <protection hidden="1"/>
    </xf>
    <xf numFmtId="0" fontId="0" fillId="0" borderId="0" xfId="0" applyBorder="1" applyAlignment="1"/>
    <xf numFmtId="0" fontId="0" fillId="0" borderId="0" xfId="0" applyAlignment="1">
      <alignment horizontal="center"/>
    </xf>
    <xf numFmtId="0" fontId="33" fillId="7" borderId="0" xfId="0" applyFont="1" applyFill="1" applyAlignment="1">
      <alignment horizontal="center"/>
    </xf>
    <xf numFmtId="0" fontId="0" fillId="0" borderId="0" xfId="0" applyFill="1" applyBorder="1"/>
    <xf numFmtId="0" fontId="34" fillId="0" borderId="0" xfId="110" applyFont="1"/>
    <xf numFmtId="0" fontId="23" fillId="0" borderId="0" xfId="110" applyFont="1"/>
    <xf numFmtId="9" fontId="153" fillId="0" borderId="0" xfId="110" applyNumberFormat="1"/>
    <xf numFmtId="0" fontId="10" fillId="8" borderId="1" xfId="0" applyFont="1" applyFill="1" applyBorder="1" applyAlignment="1">
      <alignment horizontal="right"/>
    </xf>
    <xf numFmtId="170" fontId="10" fillId="8" borderId="1" xfId="0" applyNumberFormat="1" applyFont="1" applyFill="1" applyBorder="1"/>
    <xf numFmtId="0" fontId="10" fillId="8" borderId="1" xfId="110" applyFont="1" applyFill="1" applyBorder="1"/>
    <xf numFmtId="0" fontId="153" fillId="7" borderId="0" xfId="110" applyFill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center"/>
    </xf>
    <xf numFmtId="0" fontId="34" fillId="0" borderId="0" xfId="0" applyFont="1"/>
    <xf numFmtId="0" fontId="0" fillId="0" borderId="1" xfId="0" applyBorder="1" applyAlignment="1">
      <alignment horizontal="right"/>
    </xf>
    <xf numFmtId="2" fontId="0" fillId="0" borderId="1" xfId="0" applyNumberFormat="1" applyBorder="1"/>
    <xf numFmtId="0" fontId="0" fillId="8" borderId="0" xfId="0" applyFill="1"/>
    <xf numFmtId="0" fontId="35" fillId="0" borderId="0" xfId="0" applyFont="1"/>
    <xf numFmtId="49" fontId="23" fillId="2" borderId="1" xfId="110" applyNumberFormat="1" applyFont="1" applyFill="1" applyBorder="1" applyAlignment="1">
      <alignment horizontal="center" vertical="center" wrapText="1"/>
    </xf>
    <xf numFmtId="49" fontId="27" fillId="2" borderId="6" xfId="110" applyNumberFormat="1" applyFont="1" applyFill="1" applyBorder="1" applyAlignment="1">
      <alignment vertical="center" wrapText="1"/>
    </xf>
    <xf numFmtId="49" fontId="27" fillId="2" borderId="7" xfId="110" applyNumberFormat="1" applyFont="1" applyFill="1" applyBorder="1" applyAlignment="1">
      <alignment vertical="center" wrapText="1"/>
    </xf>
    <xf numFmtId="0" fontId="27" fillId="0" borderId="1" xfId="64" applyFont="1" applyFill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36" fillId="0" borderId="2" xfId="110" applyFont="1" applyFill="1" applyBorder="1" applyAlignment="1">
      <alignment vertical="top" wrapText="1"/>
    </xf>
    <xf numFmtId="0" fontId="36" fillId="0" borderId="4" xfId="110" applyFont="1" applyFill="1" applyBorder="1" applyAlignment="1">
      <alignment vertical="top" wrapText="1"/>
    </xf>
    <xf numFmtId="0" fontId="36" fillId="0" borderId="1" xfId="110" applyFont="1" applyFill="1" applyBorder="1" applyAlignment="1">
      <alignment horizontal="left" vertical="top" wrapText="1" indent="1"/>
    </xf>
    <xf numFmtId="0" fontId="36" fillId="0" borderId="2" xfId="110" applyFont="1" applyFill="1" applyBorder="1" applyAlignment="1">
      <alignment horizontal="center" vertical="top" wrapText="1"/>
    </xf>
    <xf numFmtId="0" fontId="36" fillId="0" borderId="4" xfId="11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171" fontId="12" fillId="9" borderId="1" xfId="1" applyNumberFormat="1" applyFont="1" applyFill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2" fontId="34" fillId="0" borderId="0" xfId="0" applyNumberFormat="1" applyFont="1" applyAlignment="1">
      <alignment horizontal="center"/>
    </xf>
    <xf numFmtId="0" fontId="37" fillId="9" borderId="1" xfId="110" applyFont="1" applyFill="1" applyBorder="1" applyAlignment="1">
      <alignment horizontal="left" vertical="center" wrapText="1" indent="1"/>
    </xf>
    <xf numFmtId="164" fontId="12" fillId="9" borderId="1" xfId="1" applyFont="1" applyFill="1" applyBorder="1" applyAlignment="1">
      <alignment horizontal="right" vertical="center" wrapText="1"/>
    </xf>
    <xf numFmtId="169" fontId="12" fillId="9" borderId="1" xfId="199" applyNumberFormat="1" applyFont="1" applyFill="1" applyBorder="1" applyAlignment="1">
      <alignment horizontal="right" vertical="center" wrapText="1"/>
    </xf>
    <xf numFmtId="171" fontId="34" fillId="9" borderId="1" xfId="1" applyNumberFormat="1" applyFont="1" applyFill="1" applyBorder="1" applyAlignment="1">
      <alignment vertical="center" wrapText="1"/>
    </xf>
    <xf numFmtId="169" fontId="0" fillId="0" borderId="0" xfId="0" applyNumberFormat="1"/>
    <xf numFmtId="169" fontId="34" fillId="0" borderId="0" xfId="0" applyNumberFormat="1" applyFont="1"/>
    <xf numFmtId="171" fontId="0" fillId="0" borderId="1" xfId="0" applyNumberFormat="1" applyBorder="1" applyAlignment="1"/>
    <xf numFmtId="0" fontId="39" fillId="0" borderId="0" xfId="0" applyFont="1"/>
    <xf numFmtId="0" fontId="40" fillId="0" borderId="0" xfId="0" applyFont="1"/>
    <xf numFmtId="0" fontId="41" fillId="7" borderId="1" xfId="110" applyFont="1" applyFill="1" applyBorder="1" applyAlignment="1">
      <alignment horizontal="left" vertical="center" wrapText="1" indent="1"/>
    </xf>
    <xf numFmtId="169" fontId="42" fillId="7" borderId="1" xfId="199" applyNumberFormat="1" applyFont="1" applyFill="1" applyBorder="1" applyAlignment="1">
      <alignment horizontal="right" vertical="center" wrapText="1"/>
    </xf>
    <xf numFmtId="169" fontId="43" fillId="7" borderId="1" xfId="199" applyNumberFormat="1" applyFont="1" applyFill="1" applyBorder="1" applyAlignment="1">
      <alignment horizontal="right" vertical="center" wrapText="1"/>
    </xf>
    <xf numFmtId="169" fontId="42" fillId="0" borderId="1" xfId="199" applyNumberFormat="1" applyFont="1" applyFill="1" applyBorder="1" applyAlignment="1">
      <alignment horizontal="right" vertical="center" wrapText="1"/>
    </xf>
    <xf numFmtId="0" fontId="10" fillId="0" borderId="0" xfId="0" applyFont="1" applyBorder="1" applyAlignment="1">
      <alignment horizontal="left" vertical="top" wrapText="1"/>
    </xf>
    <xf numFmtId="169" fontId="43" fillId="0" borderId="0" xfId="199" applyNumberFormat="1" applyFont="1" applyFill="1" applyBorder="1" applyAlignment="1">
      <alignment horizontal="right" vertical="center" wrapText="1"/>
    </xf>
    <xf numFmtId="0" fontId="34" fillId="0" borderId="0" xfId="0" applyFont="1" applyFill="1"/>
    <xf numFmtId="0" fontId="27" fillId="0" borderId="1" xfId="64" applyFont="1" applyFill="1" applyBorder="1" applyAlignment="1">
      <alignment horizontal="center" vertical="top" wrapText="1"/>
    </xf>
    <xf numFmtId="9" fontId="34" fillId="0" borderId="0" xfId="3" applyFont="1" applyFill="1"/>
    <xf numFmtId="0" fontId="44" fillId="0" borderId="1" xfId="64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4" fillId="0" borderId="1" xfId="64" applyFont="1" applyFill="1" applyBorder="1" applyAlignment="1">
      <alignment horizontal="right"/>
    </xf>
    <xf numFmtId="0" fontId="38" fillId="9" borderId="2" xfId="64" applyFont="1" applyFill="1" applyBorder="1" applyAlignment="1">
      <alignment vertical="center" wrapText="1"/>
    </xf>
    <xf numFmtId="169" fontId="45" fillId="9" borderId="1" xfId="199" applyNumberFormat="1" applyFont="1" applyFill="1" applyBorder="1" applyAlignment="1">
      <alignment horizontal="right" vertical="center" wrapText="1"/>
    </xf>
    <xf numFmtId="169" fontId="46" fillId="9" borderId="1" xfId="199" applyNumberFormat="1" applyFont="1" applyFill="1" applyBorder="1" applyAlignment="1">
      <alignment horizontal="right" vertical="center" wrapText="1"/>
    </xf>
    <xf numFmtId="9" fontId="34" fillId="0" borderId="0" xfId="3" applyFont="1"/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 wrapText="1"/>
    </xf>
    <xf numFmtId="169" fontId="12" fillId="0" borderId="0" xfId="199" applyNumberFormat="1" applyFont="1" applyFill="1" applyBorder="1" applyAlignment="1">
      <alignment horizontal="right" vertical="center" wrapText="1"/>
    </xf>
    <xf numFmtId="0" fontId="33" fillId="0" borderId="0" xfId="0" applyFont="1"/>
    <xf numFmtId="0" fontId="47" fillId="0" borderId="0" xfId="0" applyFont="1" applyBorder="1" applyAlignment="1">
      <alignment horizontal="left" vertical="top" wrapText="1"/>
    </xf>
    <xf numFmtId="49" fontId="41" fillId="2" borderId="6" xfId="110" applyNumberFormat="1" applyFont="1" applyFill="1" applyBorder="1" applyAlignment="1">
      <alignment vertical="center" wrapText="1"/>
    </xf>
    <xf numFmtId="49" fontId="41" fillId="2" borderId="7" xfId="110" applyNumberFormat="1" applyFont="1" applyFill="1" applyBorder="1" applyAlignment="1">
      <alignment vertical="center" wrapText="1"/>
    </xf>
    <xf numFmtId="0" fontId="41" fillId="0" borderId="1" xfId="64" applyFont="1" applyFill="1" applyBorder="1" applyAlignment="1">
      <alignment horizontal="center" vertical="center"/>
    </xf>
    <xf numFmtId="0" fontId="49" fillId="0" borderId="2" xfId="110" applyFont="1" applyFill="1" applyBorder="1" applyAlignment="1">
      <alignment vertical="top" wrapText="1"/>
    </xf>
    <xf numFmtId="0" fontId="49" fillId="0" borderId="4" xfId="110" applyFont="1" applyFill="1" applyBorder="1" applyAlignment="1">
      <alignment vertical="top" wrapText="1"/>
    </xf>
    <xf numFmtId="0" fontId="49" fillId="0" borderId="1" xfId="110" applyFont="1" applyFill="1" applyBorder="1" applyAlignment="1">
      <alignment horizontal="left" vertical="top" wrapText="1" indent="1"/>
    </xf>
    <xf numFmtId="0" fontId="33" fillId="0" borderId="0" xfId="0" applyFont="1" applyAlignment="1">
      <alignment horizontal="center"/>
    </xf>
    <xf numFmtId="0" fontId="41" fillId="9" borderId="1" xfId="110" applyFont="1" applyFill="1" applyBorder="1" applyAlignment="1">
      <alignment horizontal="left" vertical="center" wrapText="1" indent="1"/>
    </xf>
    <xf numFmtId="169" fontId="43" fillId="9" borderId="1" xfId="199" applyNumberFormat="1" applyFont="1" applyFill="1" applyBorder="1" applyAlignment="1">
      <alignment horizontal="right" vertical="center" wrapText="1"/>
    </xf>
    <xf numFmtId="169" fontId="43" fillId="0" borderId="1" xfId="199" applyNumberFormat="1" applyFont="1" applyFill="1" applyBorder="1" applyAlignment="1">
      <alignment horizontal="right" vertical="center" wrapText="1"/>
    </xf>
    <xf numFmtId="0" fontId="33" fillId="0" borderId="0" xfId="0" applyFont="1" applyFill="1"/>
    <xf numFmtId="0" fontId="41" fillId="0" borderId="1" xfId="64" applyFont="1" applyFill="1" applyBorder="1" applyAlignment="1">
      <alignment horizontal="center" vertical="top" wrapText="1"/>
    </xf>
    <xf numFmtId="0" fontId="50" fillId="0" borderId="1" xfId="64" applyFont="1" applyFill="1" applyBorder="1" applyAlignment="1">
      <alignment horizontal="center" vertical="center" wrapText="1"/>
    </xf>
    <xf numFmtId="0" fontId="50" fillId="0" borderId="1" xfId="64" applyFont="1" applyFill="1" applyBorder="1" applyAlignment="1">
      <alignment horizontal="center" vertical="center"/>
    </xf>
    <xf numFmtId="0" fontId="33" fillId="0" borderId="1" xfId="0" applyFont="1" applyBorder="1" applyAlignment="1">
      <alignment vertical="center" wrapText="1"/>
    </xf>
    <xf numFmtId="0" fontId="50" fillId="0" borderId="1" xfId="64" applyFont="1" applyFill="1" applyBorder="1" applyAlignment="1">
      <alignment horizontal="right"/>
    </xf>
    <xf numFmtId="0" fontId="0" fillId="0" borderId="0" xfId="0" applyFill="1"/>
    <xf numFmtId="0" fontId="27" fillId="0" borderId="1" xfId="64" applyFont="1" applyFill="1" applyBorder="1" applyAlignment="1">
      <alignment horizontal="center" vertical="center" wrapText="1"/>
    </xf>
    <xf numFmtId="0" fontId="27" fillId="2" borderId="1" xfId="64" applyFont="1" applyFill="1" applyBorder="1" applyAlignment="1">
      <alignment horizontal="center" vertical="center" wrapText="1"/>
    </xf>
    <xf numFmtId="0" fontId="36" fillId="0" borderId="4" xfId="110" applyFont="1" applyFill="1" applyBorder="1" applyAlignment="1">
      <alignment horizontal="left" vertical="top" wrapText="1"/>
    </xf>
    <xf numFmtId="171" fontId="0" fillId="0" borderId="0" xfId="1" applyNumberFormat="1" applyFont="1"/>
    <xf numFmtId="169" fontId="12" fillId="9" borderId="0" xfId="199" applyNumberFormat="1" applyFont="1" applyFill="1" applyBorder="1" applyAlignment="1">
      <alignment horizontal="right" vertical="center" wrapText="1"/>
    </xf>
    <xf numFmtId="171" fontId="12" fillId="9" borderId="0" xfId="1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34" fillId="0" borderId="0" xfId="0" applyNumberFormat="1" applyFont="1"/>
    <xf numFmtId="0" fontId="0" fillId="0" borderId="0" xfId="0" applyBorder="1" applyAlignment="1">
      <alignment horizontal="center"/>
    </xf>
    <xf numFmtId="0" fontId="34" fillId="0" borderId="0" xfId="0" applyFont="1" applyFill="1" applyBorder="1"/>
    <xf numFmtId="0" fontId="21" fillId="0" borderId="1" xfId="110" applyFont="1" applyFill="1" applyBorder="1" applyAlignment="1">
      <alignment horizontal="left" vertical="top" wrapText="1" indent="1"/>
    </xf>
    <xf numFmtId="0" fontId="33" fillId="7" borderId="0" xfId="0" applyFont="1" applyFill="1"/>
    <xf numFmtId="0" fontId="33" fillId="0" borderId="0" xfId="0" applyFont="1" applyBorder="1" applyAlignment="1">
      <alignment horizontal="center"/>
    </xf>
    <xf numFmtId="0" fontId="41" fillId="0" borderId="1" xfId="64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center" vertical="center" wrapText="1"/>
    </xf>
    <xf numFmtId="0" fontId="49" fillId="0" borderId="4" xfId="110" applyFont="1" applyFill="1" applyBorder="1" applyAlignment="1">
      <alignment horizontal="left" vertical="top" wrapText="1"/>
    </xf>
    <xf numFmtId="2" fontId="33" fillId="0" borderId="0" xfId="0" applyNumberFormat="1" applyFont="1" applyFill="1"/>
    <xf numFmtId="0" fontId="51" fillId="0" borderId="0" xfId="157" applyFont="1" applyBorder="1" applyAlignment="1" applyProtection="1">
      <alignment horizontal="center"/>
      <protection hidden="1"/>
    </xf>
    <xf numFmtId="0" fontId="5" fillId="2" borderId="14" xfId="110" applyFont="1" applyFill="1" applyBorder="1" applyAlignment="1">
      <alignment horizontal="center" vertical="center"/>
    </xf>
    <xf numFmtId="0" fontId="27" fillId="0" borderId="2" xfId="64" applyFont="1" applyFill="1" applyBorder="1" applyAlignment="1">
      <alignment horizontal="center" vertical="center" wrapText="1"/>
    </xf>
    <xf numFmtId="0" fontId="27" fillId="0" borderId="4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vertical="center" wrapText="1"/>
    </xf>
    <xf numFmtId="0" fontId="27" fillId="2" borderId="2" xfId="64" applyFont="1" applyFill="1" applyBorder="1" applyAlignment="1">
      <alignment horizontal="center" vertical="center" wrapText="1"/>
    </xf>
    <xf numFmtId="0" fontId="21" fillId="0" borderId="3" xfId="110" applyFont="1" applyFill="1" applyBorder="1" applyAlignment="1">
      <alignment horizontal="center" vertical="top" wrapText="1"/>
    </xf>
    <xf numFmtId="171" fontId="0" fillId="0" borderId="0" xfId="1" applyNumberFormat="1" applyFont="1" applyAlignment="1">
      <alignment horizontal="center"/>
    </xf>
    <xf numFmtId="170" fontId="52" fillId="0" borderId="0" xfId="0" applyNumberFormat="1" applyFont="1" applyFill="1" applyBorder="1"/>
    <xf numFmtId="169" fontId="53" fillId="7" borderId="1" xfId="199" applyNumberFormat="1" applyFont="1" applyFill="1" applyBorder="1" applyAlignment="1">
      <alignment horizontal="right" vertical="center" wrapText="1"/>
    </xf>
    <xf numFmtId="9" fontId="0" fillId="0" borderId="0" xfId="3" applyFont="1"/>
    <xf numFmtId="0" fontId="33" fillId="0" borderId="0" xfId="0" applyFont="1" applyBorder="1" applyAlignment="1"/>
    <xf numFmtId="0" fontId="48" fillId="2" borderId="14" xfId="110" applyFont="1" applyFill="1" applyBorder="1" applyAlignment="1">
      <alignment horizontal="center" vertical="center"/>
    </xf>
    <xf numFmtId="0" fontId="41" fillId="0" borderId="2" xfId="64" applyFont="1" applyFill="1" applyBorder="1" applyAlignment="1">
      <alignment horizontal="center" vertical="center" wrapText="1"/>
    </xf>
    <xf numFmtId="0" fontId="41" fillId="0" borderId="4" xfId="64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vertical="center" wrapText="1"/>
    </xf>
    <xf numFmtId="0" fontId="41" fillId="2" borderId="2" xfId="64" applyFont="1" applyFill="1" applyBorder="1" applyAlignment="1">
      <alignment horizontal="center" vertical="center" wrapText="1"/>
    </xf>
    <xf numFmtId="0" fontId="49" fillId="0" borderId="3" xfId="110" applyFont="1" applyFill="1" applyBorder="1" applyAlignment="1">
      <alignment horizontal="center" vertical="top" wrapText="1"/>
    </xf>
    <xf numFmtId="0" fontId="5" fillId="2" borderId="1" xfId="110" applyFont="1" applyFill="1" applyBorder="1" applyAlignment="1">
      <alignment horizontal="center" vertical="top" wrapText="1"/>
    </xf>
    <xf numFmtId="0" fontId="5" fillId="2" borderId="1" xfId="110" applyFont="1" applyFill="1" applyBorder="1" applyAlignment="1">
      <alignment horizontal="center" vertical="center" wrapText="1"/>
    </xf>
    <xf numFmtId="0" fontId="27" fillId="2" borderId="1" xfId="64" applyFont="1" applyFill="1" applyBorder="1" applyAlignment="1">
      <alignment horizontal="left" vertical="center" wrapText="1" indent="1"/>
    </xf>
    <xf numFmtId="0" fontId="54" fillId="2" borderId="1" xfId="110" applyFont="1" applyFill="1" applyBorder="1" applyAlignment="1">
      <alignment horizontal="left" vertical="top" wrapText="1" indent="1"/>
    </xf>
    <xf numFmtId="0" fontId="21" fillId="2" borderId="1" xfId="110" applyFont="1" applyFill="1" applyBorder="1" applyAlignment="1">
      <alignment horizontal="left" vertical="top" wrapText="1" indent="1"/>
    </xf>
    <xf numFmtId="0" fontId="48" fillId="2" borderId="1" xfId="110" applyFont="1" applyFill="1" applyBorder="1" applyAlignment="1">
      <alignment horizontal="center" vertical="top" wrapText="1"/>
    </xf>
    <xf numFmtId="0" fontId="48" fillId="2" borderId="1" xfId="110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left" vertical="center" wrapText="1" indent="1"/>
    </xf>
    <xf numFmtId="0" fontId="55" fillId="2" borderId="1" xfId="110" applyFont="1" applyFill="1" applyBorder="1" applyAlignment="1">
      <alignment horizontal="left" vertical="top" wrapText="1" indent="1"/>
    </xf>
    <xf numFmtId="2" fontId="56" fillId="0" borderId="1" xfId="0" applyNumberFormat="1" applyFont="1" applyBorder="1" applyAlignment="1">
      <alignment horizontal="center" vertical="center" wrapText="1"/>
    </xf>
    <xf numFmtId="170" fontId="52" fillId="0" borderId="0" xfId="0" applyNumberFormat="1" applyFont="1"/>
    <xf numFmtId="0" fontId="57" fillId="0" borderId="0" xfId="0" applyFont="1"/>
    <xf numFmtId="169" fontId="58" fillId="7" borderId="1" xfId="199" applyNumberFormat="1" applyFont="1" applyFill="1" applyBorder="1" applyAlignment="1">
      <alignment horizontal="right" vertical="center" wrapText="1"/>
    </xf>
    <xf numFmtId="2" fontId="59" fillId="0" borderId="1" xfId="0" applyNumberFormat="1" applyFont="1" applyBorder="1" applyAlignment="1">
      <alignment horizontal="center" vertical="center" wrapText="1"/>
    </xf>
    <xf numFmtId="2" fontId="60" fillId="7" borderId="1" xfId="0" applyNumberFormat="1" applyFont="1" applyFill="1" applyBorder="1" applyAlignment="1">
      <alignment horizontal="center" vertical="center" wrapText="1"/>
    </xf>
    <xf numFmtId="0" fontId="33" fillId="7" borderId="1" xfId="110" applyFont="1" applyFill="1" applyBorder="1" applyAlignment="1">
      <alignment horizontal="center" vertical="center" wrapText="1"/>
    </xf>
    <xf numFmtId="0" fontId="21" fillId="9" borderId="1" xfId="110" applyFont="1" applyFill="1" applyBorder="1" applyAlignment="1">
      <alignment horizontal="left" vertical="center" wrapText="1" indent="1"/>
    </xf>
    <xf numFmtId="169" fontId="53" fillId="9" borderId="1" xfId="1" applyNumberFormat="1" applyFont="1" applyFill="1" applyBorder="1" applyAlignment="1">
      <alignment horizontal="right" vertical="center" wrapText="1"/>
    </xf>
    <xf numFmtId="0" fontId="0" fillId="0" borderId="0" xfId="110" applyFont="1" applyFill="1" applyAlignment="1">
      <alignment horizontal="right"/>
    </xf>
    <xf numFmtId="0" fontId="0" fillId="0" borderId="1" xfId="110" applyFont="1" applyFill="1" applyBorder="1" applyAlignment="1">
      <alignment horizontal="center"/>
    </xf>
    <xf numFmtId="169" fontId="58" fillId="9" borderId="1" xfId="1" applyNumberFormat="1" applyFont="1" applyFill="1" applyBorder="1" applyAlignment="1">
      <alignment horizontal="right" vertical="center" wrapText="1"/>
    </xf>
    <xf numFmtId="0" fontId="23" fillId="0" borderId="0" xfId="0" applyFont="1" applyFill="1"/>
    <xf numFmtId="0" fontId="23" fillId="0" borderId="0" xfId="0" applyFont="1"/>
    <xf numFmtId="0" fontId="61" fillId="9" borderId="2" xfId="64" applyFont="1" applyFill="1" applyBorder="1" applyAlignment="1">
      <alignment vertical="center" wrapText="1"/>
    </xf>
    <xf numFmtId="169" fontId="62" fillId="9" borderId="1" xfId="199" applyNumberFormat="1" applyFont="1" applyFill="1" applyBorder="1" applyAlignment="1">
      <alignment horizontal="right" vertical="center" wrapText="1"/>
    </xf>
    <xf numFmtId="0" fontId="33" fillId="0" borderId="1" xfId="0" applyFont="1" applyBorder="1" applyAlignment="1">
      <alignment vertical="center"/>
    </xf>
    <xf numFmtId="0" fontId="33" fillId="0" borderId="1" xfId="0" applyFont="1" applyFill="1" applyBorder="1" applyAlignment="1">
      <alignment vertical="center" wrapText="1"/>
    </xf>
    <xf numFmtId="49" fontId="27" fillId="2" borderId="1" xfId="110" applyNumberFormat="1" applyFont="1" applyFill="1" applyBorder="1" applyAlignment="1">
      <alignment horizontal="center" vertical="center" wrapText="1"/>
    </xf>
    <xf numFmtId="0" fontId="23" fillId="9" borderId="1" xfId="110" applyFont="1" applyFill="1" applyBorder="1" applyAlignment="1">
      <alignment horizontal="left" vertical="center" wrapText="1" indent="1"/>
    </xf>
    <xf numFmtId="173" fontId="36" fillId="9" borderId="1" xfId="187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top" wrapText="1"/>
    </xf>
    <xf numFmtId="173" fontId="36" fillId="9" borderId="1" xfId="187" applyNumberFormat="1" applyFont="1" applyFill="1" applyBorder="1" applyAlignment="1">
      <alignment vertical="center" wrapText="1"/>
    </xf>
    <xf numFmtId="49" fontId="27" fillId="2" borderId="1" xfId="110" applyNumberFormat="1" applyFont="1" applyFill="1" applyBorder="1" applyAlignment="1">
      <alignment vertical="center" wrapText="1"/>
    </xf>
    <xf numFmtId="0" fontId="27" fillId="0" borderId="1" xfId="64" applyFont="1" applyFill="1" applyBorder="1" applyAlignment="1">
      <alignment horizontal="center" wrapText="1"/>
    </xf>
    <xf numFmtId="0" fontId="5" fillId="2" borderId="13" xfId="110" applyFont="1" applyFill="1" applyBorder="1" applyAlignment="1">
      <alignment horizontal="center" vertical="center"/>
    </xf>
    <xf numFmtId="0" fontId="27" fillId="0" borderId="7" xfId="64" applyFont="1" applyFill="1" applyBorder="1" applyAlignment="1">
      <alignment horizontal="center" wrapText="1"/>
    </xf>
    <xf numFmtId="0" fontId="30" fillId="0" borderId="0" xfId="110" applyFont="1"/>
    <xf numFmtId="0" fontId="153" fillId="0" borderId="0" xfId="110" applyBorder="1"/>
    <xf numFmtId="0" fontId="63" fillId="0" borderId="0" xfId="64" applyFont="1" applyAlignment="1">
      <alignment wrapText="1"/>
    </xf>
    <xf numFmtId="0" fontId="64" fillId="0" borderId="0" xfId="37" applyFont="1" applyAlignment="1" applyProtection="1">
      <alignment horizontal="left"/>
      <protection hidden="1"/>
    </xf>
    <xf numFmtId="0" fontId="27" fillId="0" borderId="0" xfId="64" applyFont="1" applyFill="1" applyBorder="1" applyAlignment="1"/>
    <xf numFmtId="0" fontId="0" fillId="0" borderId="1" xfId="110" applyFont="1" applyFill="1" applyBorder="1"/>
    <xf numFmtId="0" fontId="21" fillId="0" borderId="1" xfId="110" applyFont="1" applyFill="1" applyBorder="1" applyAlignment="1">
      <alignment horizontal="center" vertical="top" wrapText="1"/>
    </xf>
    <xf numFmtId="173" fontId="65" fillId="9" borderId="1" xfId="187" applyNumberFormat="1" applyFont="1" applyFill="1" applyBorder="1" applyAlignment="1">
      <alignment vertical="center" wrapText="1"/>
    </xf>
    <xf numFmtId="169" fontId="66" fillId="9" borderId="1" xfId="1" applyNumberFormat="1" applyFont="1" applyFill="1" applyBorder="1" applyAlignment="1">
      <alignment horizontal="right" vertical="center" wrapText="1"/>
    </xf>
    <xf numFmtId="169" fontId="12" fillId="0" borderId="1" xfId="1" applyNumberFormat="1" applyFont="1" applyFill="1" applyBorder="1" applyAlignment="1">
      <alignment horizontal="right" vertical="center" wrapText="1"/>
    </xf>
    <xf numFmtId="0" fontId="21" fillId="0" borderId="1" xfId="110" applyFont="1" applyFill="1" applyBorder="1" applyAlignment="1">
      <alignment vertical="center" wrapText="1"/>
    </xf>
    <xf numFmtId="174" fontId="36" fillId="0" borderId="1" xfId="110" applyNumberFormat="1" applyFont="1" applyFill="1" applyBorder="1" applyAlignment="1">
      <alignment vertical="center" wrapText="1"/>
    </xf>
    <xf numFmtId="0" fontId="21" fillId="0" borderId="0" xfId="110" applyFont="1" applyFill="1" applyBorder="1" applyAlignment="1">
      <alignment vertical="center" wrapText="1"/>
    </xf>
    <xf numFmtId="174" fontId="36" fillId="0" borderId="0" xfId="110" applyNumberFormat="1" applyFont="1" applyFill="1" applyBorder="1" applyAlignment="1">
      <alignment vertical="center" wrapText="1"/>
    </xf>
    <xf numFmtId="1" fontId="36" fillId="0" borderId="0" xfId="2" applyNumberFormat="1" applyFont="1" applyFill="1" applyBorder="1" applyAlignment="1">
      <alignment vertical="center" wrapText="1"/>
    </xf>
    <xf numFmtId="175" fontId="23" fillId="2" borderId="0" xfId="110" applyNumberFormat="1" applyFont="1" applyFill="1" applyBorder="1" applyAlignment="1">
      <alignment horizontal="center" vertical="center" wrapText="1"/>
    </xf>
    <xf numFmtId="175" fontId="23" fillId="2" borderId="0" xfId="199" applyNumberFormat="1" applyFont="1" applyFill="1" applyBorder="1" applyAlignment="1">
      <alignment horizontal="center" vertical="center" wrapText="1"/>
    </xf>
    <xf numFmtId="0" fontId="27" fillId="9" borderId="1" xfId="199" applyNumberFormat="1" applyFont="1" applyFill="1" applyBorder="1" applyAlignment="1">
      <alignment horizontal="center" vertical="center" wrapText="1"/>
    </xf>
    <xf numFmtId="0" fontId="27" fillId="9" borderId="2" xfId="199" applyNumberFormat="1" applyFont="1" applyFill="1" applyBorder="1" applyAlignment="1">
      <alignment horizontal="center" vertical="center" wrapText="1"/>
    </xf>
    <xf numFmtId="0" fontId="23" fillId="2" borderId="1" xfId="110" applyFont="1" applyFill="1" applyBorder="1" applyAlignment="1">
      <alignment horizontal="left" vertical="center" indent="1"/>
    </xf>
    <xf numFmtId="0" fontId="23" fillId="0" borderId="1" xfId="199" applyNumberFormat="1" applyFont="1" applyFill="1" applyBorder="1" applyAlignment="1">
      <alignment horizontal="center" vertical="center" wrapText="1"/>
    </xf>
    <xf numFmtId="0" fontId="27" fillId="0" borderId="2" xfId="199" applyNumberFormat="1" applyFont="1" applyFill="1" applyBorder="1" applyAlignment="1">
      <alignment horizontal="center" vertical="center" wrapText="1"/>
    </xf>
    <xf numFmtId="0" fontId="23" fillId="9" borderId="1" xfId="110" applyFont="1" applyFill="1" applyBorder="1" applyAlignment="1">
      <alignment horizontal="left" vertical="center" indent="1"/>
    </xf>
    <xf numFmtId="0" fontId="11" fillId="11" borderId="2" xfId="62" applyFont="1" applyFill="1" applyBorder="1" applyAlignment="1">
      <alignment wrapText="1"/>
    </xf>
    <xf numFmtId="0" fontId="11" fillId="11" borderId="3" xfId="62" applyFont="1" applyFill="1" applyBorder="1" applyAlignment="1">
      <alignment wrapText="1"/>
    </xf>
    <xf numFmtId="0" fontId="23" fillId="2" borderId="1" xfId="110" applyFont="1" applyFill="1" applyBorder="1" applyAlignment="1">
      <alignment horizontal="left" vertical="center" wrapText="1" indent="1"/>
    </xf>
    <xf numFmtId="0" fontId="23" fillId="0" borderId="2" xfId="199" applyNumberFormat="1" applyFont="1" applyFill="1" applyBorder="1" applyAlignment="1">
      <alignment horizontal="center" vertical="center" wrapText="1"/>
    </xf>
    <xf numFmtId="0" fontId="23" fillId="0" borderId="0" xfId="110" applyFont="1" applyFill="1" applyBorder="1" applyAlignment="1">
      <alignment horizontal="left" vertical="center" indent="1"/>
    </xf>
    <xf numFmtId="0" fontId="27" fillId="0" borderId="0" xfId="199" applyNumberFormat="1" applyFont="1" applyFill="1" applyBorder="1" applyAlignment="1">
      <alignment horizontal="center" vertical="center" wrapText="1"/>
    </xf>
    <xf numFmtId="170" fontId="27" fillId="0" borderId="0" xfId="64" applyNumberFormat="1" applyFont="1" applyFill="1" applyBorder="1" applyAlignment="1"/>
    <xf numFmtId="0" fontId="153" fillId="0" borderId="1" xfId="110" applyBorder="1"/>
    <xf numFmtId="49" fontId="23" fillId="0" borderId="0" xfId="110" applyNumberFormat="1" applyFont="1" applyAlignment="1">
      <alignment wrapText="1"/>
    </xf>
    <xf numFmtId="0" fontId="153" fillId="2" borderId="0" xfId="110" applyFill="1" applyAlignment="1"/>
    <xf numFmtId="0" fontId="153" fillId="0" borderId="0" xfId="110" applyFill="1" applyBorder="1"/>
    <xf numFmtId="0" fontId="153" fillId="2" borderId="0" xfId="110" applyFill="1"/>
    <xf numFmtId="0" fontId="23" fillId="0" borderId="0" xfId="64" applyFont="1" applyFill="1" applyBorder="1" applyAlignment="1"/>
    <xf numFmtId="0" fontId="24" fillId="2" borderId="2" xfId="110" applyFont="1" applyFill="1" applyBorder="1" applyAlignment="1">
      <alignment vertical="center"/>
    </xf>
    <xf numFmtId="0" fontId="24" fillId="2" borderId="4" xfId="110" applyFont="1" applyFill="1" applyBorder="1" applyAlignment="1">
      <alignment vertical="center"/>
    </xf>
    <xf numFmtId="0" fontId="23" fillId="0" borderId="11" xfId="110" applyFont="1" applyBorder="1" applyAlignment="1">
      <alignment vertical="center"/>
    </xf>
    <xf numFmtId="173" fontId="13" fillId="9" borderId="1" xfId="187" applyNumberFormat="1" applyFont="1" applyFill="1" applyBorder="1" applyAlignment="1">
      <alignment vertical="center" wrapText="1"/>
    </xf>
    <xf numFmtId="173" fontId="66" fillId="9" borderId="1" xfId="187" applyNumberFormat="1" applyFont="1" applyFill="1" applyBorder="1" applyAlignment="1">
      <alignment horizontal="center" vertical="center" wrapText="1"/>
    </xf>
    <xf numFmtId="173" fontId="66" fillId="9" borderId="1" xfId="187" applyNumberFormat="1" applyFont="1" applyFill="1" applyBorder="1" applyAlignment="1">
      <alignment vertical="center" wrapText="1"/>
    </xf>
    <xf numFmtId="0" fontId="10" fillId="2" borderId="2" xfId="110" applyFont="1" applyFill="1" applyBorder="1" applyAlignment="1">
      <alignment vertical="center"/>
    </xf>
    <xf numFmtId="0" fontId="10" fillId="2" borderId="3" xfId="110" applyFont="1" applyFill="1" applyBorder="1" applyAlignment="1">
      <alignment vertical="center"/>
    </xf>
    <xf numFmtId="0" fontId="10" fillId="2" borderId="4" xfId="110" applyFont="1" applyFill="1" applyBorder="1" applyAlignment="1">
      <alignment vertical="center"/>
    </xf>
    <xf numFmtId="173" fontId="12" fillId="2" borderId="16" xfId="187" applyNumberFormat="1" applyFont="1" applyFill="1" applyBorder="1" applyAlignment="1">
      <alignment vertical="top" wrapText="1"/>
    </xf>
    <xf numFmtId="173" fontId="12" fillId="2" borderId="0" xfId="187" applyNumberFormat="1" applyFont="1" applyFill="1" applyBorder="1" applyAlignment="1">
      <alignment vertical="top" wrapText="1"/>
    </xf>
    <xf numFmtId="0" fontId="37" fillId="0" borderId="1" xfId="110" applyFont="1" applyFill="1" applyBorder="1" applyAlignment="1">
      <alignment horizontal="left" vertical="center" wrapText="1" indent="1"/>
    </xf>
    <xf numFmtId="173" fontId="13" fillId="0" borderId="1" xfId="187" applyNumberFormat="1" applyFont="1" applyFill="1" applyBorder="1" applyAlignment="1">
      <alignment vertical="center" wrapText="1"/>
    </xf>
    <xf numFmtId="173" fontId="13" fillId="0" borderId="0" xfId="187" applyNumberFormat="1" applyFont="1" applyFill="1" applyBorder="1" applyAlignment="1">
      <alignment horizontal="center" vertical="center" wrapText="1"/>
    </xf>
    <xf numFmtId="173" fontId="13" fillId="0" borderId="0" xfId="187" applyNumberFormat="1" applyFont="1" applyFill="1" applyBorder="1" applyAlignment="1">
      <alignment vertical="center" wrapText="1"/>
    </xf>
    <xf numFmtId="0" fontId="32" fillId="0" borderId="16" xfId="110" applyFont="1" applyBorder="1" applyAlignment="1">
      <alignment horizontal="left" vertical="center" indent="1"/>
    </xf>
    <xf numFmtId="0" fontId="5" fillId="0" borderId="1" xfId="11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4" fillId="0" borderId="16" xfId="64" applyFont="1" applyFill="1" applyBorder="1" applyAlignment="1">
      <alignment horizontal="center" vertical="center" textRotation="90" wrapText="1"/>
    </xf>
    <xf numFmtId="0" fontId="38" fillId="0" borderId="0" xfId="64" applyFont="1" applyFill="1" applyBorder="1" applyAlignment="1">
      <alignment vertical="center" wrapText="1"/>
    </xf>
    <xf numFmtId="169" fontId="46" fillId="0" borderId="0" xfId="199" applyNumberFormat="1" applyFont="1" applyFill="1" applyBorder="1" applyAlignment="1">
      <alignment horizontal="right" vertical="center" wrapText="1"/>
    </xf>
    <xf numFmtId="0" fontId="10" fillId="0" borderId="0" xfId="0" applyFont="1" applyBorder="1"/>
    <xf numFmtId="0" fontId="0" fillId="2" borderId="17" xfId="110" applyFont="1" applyFill="1" applyBorder="1" applyAlignment="1">
      <alignment vertical="center" wrapText="1"/>
    </xf>
    <xf numFmtId="1" fontId="27" fillId="2" borderId="9" xfId="2" applyNumberFormat="1" applyFont="1" applyFill="1" applyBorder="1" applyAlignment="1">
      <alignment vertical="center" wrapText="1"/>
    </xf>
    <xf numFmtId="0" fontId="23" fillId="9" borderId="1" xfId="110" applyFont="1" applyFill="1" applyBorder="1" applyAlignment="1">
      <alignment vertical="center" wrapText="1"/>
    </xf>
    <xf numFmtId="0" fontId="23" fillId="2" borderId="1" xfId="110" applyFont="1" applyFill="1" applyBorder="1" applyAlignment="1">
      <alignment vertical="center"/>
    </xf>
    <xf numFmtId="0" fontId="27" fillId="0" borderId="1" xfId="199" applyNumberFormat="1" applyFont="1" applyFill="1" applyBorder="1" applyAlignment="1">
      <alignment horizontal="center" vertical="center" wrapText="1"/>
    </xf>
    <xf numFmtId="0" fontId="23" fillId="9" borderId="1" xfId="110" applyFont="1" applyFill="1" applyBorder="1" applyAlignment="1">
      <alignment vertical="center"/>
    </xf>
    <xf numFmtId="0" fontId="11" fillId="11" borderId="16" xfId="62" applyFont="1" applyFill="1" applyBorder="1" applyAlignment="1">
      <alignment wrapText="1"/>
    </xf>
    <xf numFmtId="0" fontId="11" fillId="11" borderId="0" xfId="62" applyFont="1" applyFill="1" applyBorder="1" applyAlignment="1">
      <alignment wrapText="1"/>
    </xf>
    <xf numFmtId="0" fontId="23" fillId="2" borderId="1" xfId="110" applyFont="1" applyFill="1" applyBorder="1" applyAlignment="1">
      <alignment vertical="center" wrapText="1"/>
    </xf>
    <xf numFmtId="0" fontId="23" fillId="0" borderId="0" xfId="110" applyFont="1" applyFill="1" applyBorder="1" applyAlignment="1">
      <alignment vertical="center"/>
    </xf>
    <xf numFmtId="0" fontId="21" fillId="0" borderId="0" xfId="110" applyFont="1" applyBorder="1" applyAlignment="1">
      <alignment horizontal="left" indent="1"/>
    </xf>
    <xf numFmtId="0" fontId="0" fillId="0" borderId="0" xfId="110" applyFont="1" applyFill="1" applyBorder="1"/>
    <xf numFmtId="49" fontId="23" fillId="0" borderId="0" xfId="110" applyNumberFormat="1" applyFont="1" applyFill="1" applyBorder="1" applyAlignment="1">
      <alignment wrapText="1"/>
    </xf>
    <xf numFmtId="0" fontId="21" fillId="0" borderId="0" xfId="110" applyFont="1" applyFill="1" applyBorder="1" applyAlignment="1">
      <alignment horizontal="center"/>
    </xf>
    <xf numFmtId="173" fontId="12" fillId="2" borderId="20" xfId="187" applyNumberFormat="1" applyFont="1" applyFill="1" applyBorder="1" applyAlignment="1">
      <alignment vertical="top" wrapText="1"/>
    </xf>
    <xf numFmtId="0" fontId="153" fillId="0" borderId="0" xfId="110" applyFill="1" applyBorder="1" applyAlignment="1"/>
    <xf numFmtId="0" fontId="0" fillId="0" borderId="20" xfId="0" applyBorder="1"/>
    <xf numFmtId="175" fontId="23" fillId="2" borderId="20" xfId="110" applyNumberFormat="1" applyFont="1" applyFill="1" applyBorder="1" applyAlignment="1">
      <alignment horizontal="center" vertical="center" wrapText="1"/>
    </xf>
    <xf numFmtId="0" fontId="11" fillId="11" borderId="20" xfId="62" applyFont="1" applyFill="1" applyBorder="1" applyAlignment="1">
      <alignment wrapText="1"/>
    </xf>
    <xf numFmtId="0" fontId="153" fillId="8" borderId="0" xfId="110" applyFill="1"/>
    <xf numFmtId="0" fontId="0" fillId="0" borderId="4" xfId="0" applyBorder="1" applyAlignment="1">
      <alignment horizontal="center"/>
    </xf>
    <xf numFmtId="0" fontId="0" fillId="0" borderId="1" xfId="0" applyBorder="1"/>
    <xf numFmtId="0" fontId="5" fillId="8" borderId="0" xfId="0" applyFont="1" applyFill="1"/>
    <xf numFmtId="0" fontId="68" fillId="8" borderId="1" xfId="110" applyFont="1" applyFill="1" applyBorder="1"/>
    <xf numFmtId="0" fontId="27" fillId="0" borderId="12" xfId="64" applyFont="1" applyFill="1" applyBorder="1" applyAlignment="1">
      <alignment vertical="center" wrapText="1"/>
    </xf>
    <xf numFmtId="0" fontId="11" fillId="0" borderId="3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top" wrapText="1"/>
    </xf>
    <xf numFmtId="0" fontId="34" fillId="0" borderId="1" xfId="64" applyFont="1" applyFill="1" applyBorder="1" applyAlignment="1">
      <alignment vertical="center" wrapText="1"/>
    </xf>
    <xf numFmtId="176" fontId="29" fillId="0" borderId="1" xfId="199" applyNumberFormat="1" applyFont="1" applyFill="1" applyBorder="1" applyAlignment="1">
      <alignment horizontal="right" vertical="center" wrapText="1"/>
    </xf>
    <xf numFmtId="0" fontId="34" fillId="9" borderId="1" xfId="64" applyFont="1" applyFill="1" applyBorder="1" applyAlignment="1">
      <alignment vertical="center" wrapText="1"/>
    </xf>
    <xf numFmtId="176" fontId="29" fillId="9" borderId="1" xfId="199" applyNumberFormat="1" applyFont="1" applyFill="1" applyBorder="1" applyAlignment="1">
      <alignment horizontal="right" vertical="center" wrapText="1"/>
    </xf>
    <xf numFmtId="0" fontId="69" fillId="0" borderId="0" xfId="37" applyFont="1" applyAlignment="1" applyProtection="1">
      <alignment horizontal="left"/>
      <protection hidden="1"/>
    </xf>
    <xf numFmtId="0" fontId="70" fillId="0" borderId="0" xfId="110" applyFont="1" applyFill="1"/>
    <xf numFmtId="0" fontId="70" fillId="0" borderId="0" xfId="0" applyFont="1" applyFill="1" applyBorder="1" applyAlignment="1"/>
    <xf numFmtId="0" fontId="71" fillId="0" borderId="0" xfId="110" applyFont="1"/>
    <xf numFmtId="0" fontId="11" fillId="0" borderId="14" xfId="64" applyFont="1" applyFill="1" applyBorder="1" applyAlignment="1">
      <alignment horizontal="center" vertical="center"/>
    </xf>
    <xf numFmtId="0" fontId="11" fillId="0" borderId="5" xfId="64" applyFont="1" applyFill="1" applyBorder="1" applyAlignment="1">
      <alignment horizontal="center" vertical="center"/>
    </xf>
    <xf numFmtId="0" fontId="27" fillId="0" borderId="7" xfId="64" applyFont="1" applyFill="1" applyBorder="1" applyAlignment="1">
      <alignment horizontal="center" vertical="center" wrapText="1"/>
    </xf>
    <xf numFmtId="0" fontId="34" fillId="0" borderId="1" xfId="64" applyFont="1" applyFill="1" applyBorder="1" applyAlignment="1">
      <alignment horizontal="center" vertical="top" wrapText="1"/>
    </xf>
    <xf numFmtId="0" fontId="44" fillId="0" borderId="6" xfId="64" applyFont="1" applyFill="1" applyBorder="1" applyAlignment="1">
      <alignment horizontal="center" vertical="center" wrapText="1"/>
    </xf>
    <xf numFmtId="0" fontId="44" fillId="0" borderId="6" xfId="64" applyFont="1" applyFill="1" applyBorder="1" applyAlignment="1">
      <alignment horizontal="center" vertical="center"/>
    </xf>
    <xf numFmtId="0" fontId="72" fillId="12" borderId="21" xfId="64" applyFont="1" applyFill="1" applyBorder="1" applyAlignment="1">
      <alignment horizontal="center" vertical="center" textRotation="90" wrapText="1"/>
    </xf>
    <xf numFmtId="0" fontId="44" fillId="12" borderId="21" xfId="64" applyFont="1" applyFill="1" applyBorder="1" applyAlignment="1">
      <alignment vertical="center" wrapText="1"/>
    </xf>
    <xf numFmtId="0" fontId="44" fillId="12" borderId="21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44" fillId="0" borderId="7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27" fillId="0" borderId="14" xfId="64" applyFont="1" applyFill="1" applyBorder="1" applyAlignment="1">
      <alignment vertical="center" wrapText="1"/>
    </xf>
    <xf numFmtId="0" fontId="27" fillId="0" borderId="5" xfId="64" applyFont="1" applyFill="1" applyBorder="1" applyAlignment="1">
      <alignment vertical="center" wrapText="1"/>
    </xf>
    <xf numFmtId="0" fontId="27" fillId="0" borderId="15" xfId="64" applyFont="1" applyFill="1" applyBorder="1" applyAlignment="1">
      <alignment vertical="center" wrapText="1"/>
    </xf>
    <xf numFmtId="0" fontId="34" fillId="0" borderId="1" xfId="64" applyFont="1" applyFill="1" applyBorder="1" applyAlignment="1">
      <alignment horizontal="center" vertical="center" wrapText="1"/>
    </xf>
    <xf numFmtId="0" fontId="73" fillId="0" borderId="1" xfId="107" applyFont="1" applyFill="1" applyBorder="1" applyAlignment="1">
      <alignment horizontal="center" vertical="center" textRotation="90" wrapText="1"/>
    </xf>
    <xf numFmtId="169" fontId="12" fillId="9" borderId="1" xfId="1" applyNumberFormat="1" applyFont="1" applyFill="1" applyBorder="1" applyAlignment="1">
      <alignment horizontal="right" vertical="center" wrapText="1"/>
    </xf>
    <xf numFmtId="0" fontId="11" fillId="0" borderId="4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center" wrapText="1"/>
    </xf>
    <xf numFmtId="0" fontId="0" fillId="0" borderId="1" xfId="64" applyFont="1" applyFill="1" applyBorder="1" applyAlignment="1">
      <alignment vertical="center" wrapText="1"/>
    </xf>
    <xf numFmtId="0" fontId="39" fillId="0" borderId="0" xfId="110" applyFont="1"/>
    <xf numFmtId="0" fontId="11" fillId="0" borderId="0" xfId="64" applyFont="1" applyFill="1" applyBorder="1" applyAlignment="1">
      <alignment horizontal="center" vertical="center"/>
    </xf>
    <xf numFmtId="0" fontId="15" fillId="0" borderId="1" xfId="64" applyFont="1" applyFill="1" applyBorder="1" applyAlignment="1">
      <alignment horizontal="center" vertical="center" wrapText="1"/>
    </xf>
    <xf numFmtId="0" fontId="15" fillId="0" borderId="0" xfId="64" applyFont="1" applyFill="1" applyBorder="1" applyAlignment="1">
      <alignment horizontal="center" vertical="center" wrapText="1"/>
    </xf>
    <xf numFmtId="0" fontId="34" fillId="0" borderId="0" xfId="64" applyFont="1" applyFill="1" applyBorder="1" applyAlignment="1">
      <alignment horizontal="center" vertical="center" wrapText="1"/>
    </xf>
    <xf numFmtId="0" fontId="27" fillId="0" borderId="21" xfId="64" applyFont="1" applyFill="1" applyBorder="1" applyAlignment="1">
      <alignment horizontal="center" vertical="center" wrapText="1"/>
    </xf>
    <xf numFmtId="0" fontId="34" fillId="0" borderId="21" xfId="64" applyFont="1" applyFill="1" applyBorder="1" applyAlignment="1">
      <alignment horizontal="center" vertical="center" wrapText="1"/>
    </xf>
    <xf numFmtId="0" fontId="44" fillId="0" borderId="0" xfId="64" applyFont="1" applyFill="1" applyBorder="1" applyAlignment="1">
      <alignment horizontal="center" vertical="center" wrapText="1"/>
    </xf>
    <xf numFmtId="0" fontId="44" fillId="0" borderId="0" xfId="64" applyFont="1" applyFill="1" applyBorder="1" applyAlignment="1">
      <alignment horizontal="center" vertical="center"/>
    </xf>
    <xf numFmtId="0" fontId="44" fillId="0" borderId="2" xfId="64" applyFont="1" applyFill="1" applyBorder="1" applyAlignment="1">
      <alignment horizontal="center" vertical="center"/>
    </xf>
    <xf numFmtId="0" fontId="44" fillId="0" borderId="4" xfId="64" applyFont="1" applyFill="1" applyBorder="1" applyAlignment="1">
      <alignment horizontal="center" vertical="center"/>
    </xf>
    <xf numFmtId="0" fontId="44" fillId="12" borderId="0" xfId="64" applyFont="1" applyFill="1" applyBorder="1" applyAlignment="1">
      <alignment horizontal="center" vertical="center" wrapText="1"/>
    </xf>
    <xf numFmtId="0" fontId="72" fillId="12" borderId="28" xfId="64" applyFont="1" applyFill="1" applyBorder="1" applyAlignment="1">
      <alignment horizontal="center" vertical="center" textRotation="90" wrapText="1"/>
    </xf>
    <xf numFmtId="0" fontId="44" fillId="12" borderId="28" xfId="64" applyFont="1" applyFill="1" applyBorder="1" applyAlignment="1">
      <alignment horizontal="center" vertical="center" wrapText="1"/>
    </xf>
    <xf numFmtId="0" fontId="44" fillId="12" borderId="29" xfId="64" applyFont="1" applyFill="1" applyBorder="1" applyAlignment="1">
      <alignment horizontal="center" vertical="center" wrapText="1"/>
    </xf>
    <xf numFmtId="0" fontId="44" fillId="12" borderId="30" xfId="64" applyFont="1" applyFill="1" applyBorder="1" applyAlignment="1">
      <alignment horizontal="center" vertical="center" wrapText="1"/>
    </xf>
    <xf numFmtId="0" fontId="44" fillId="0" borderId="7" xfId="64" applyFont="1" applyFill="1" applyBorder="1" applyAlignment="1">
      <alignment vertical="center" wrapText="1"/>
    </xf>
    <xf numFmtId="0" fontId="44" fillId="0" borderId="0" xfId="64" applyFont="1" applyFill="1" applyBorder="1" applyAlignment="1">
      <alignment vertical="center" wrapText="1"/>
    </xf>
    <xf numFmtId="0" fontId="0" fillId="0" borderId="1" xfId="110" applyFont="1" applyBorder="1" applyAlignment="1">
      <alignment horizontal="right"/>
    </xf>
    <xf numFmtId="0" fontId="44" fillId="0" borderId="1" xfId="64" applyFont="1" applyFill="1" applyBorder="1" applyAlignment="1">
      <alignment vertical="center" wrapText="1"/>
    </xf>
    <xf numFmtId="169" fontId="153" fillId="0" borderId="0" xfId="110" applyNumberFormat="1"/>
    <xf numFmtId="169" fontId="12" fillId="9" borderId="14" xfId="199" applyNumberFormat="1" applyFont="1" applyFill="1" applyBorder="1" applyAlignment="1">
      <alignment horizontal="right" vertical="center" wrapText="1"/>
    </xf>
    <xf numFmtId="169" fontId="46" fillId="9" borderId="15" xfId="199" applyNumberFormat="1" applyFont="1" applyFill="1" applyBorder="1" applyAlignment="1">
      <alignment horizontal="right" vertical="center" wrapText="1"/>
    </xf>
    <xf numFmtId="0" fontId="5" fillId="0" borderId="2" xfId="110" applyFont="1" applyFill="1" applyBorder="1" applyAlignment="1">
      <alignment vertical="center" wrapText="1"/>
    </xf>
    <xf numFmtId="0" fontId="5" fillId="0" borderId="3" xfId="110" applyFont="1" applyFill="1" applyBorder="1" applyAlignment="1">
      <alignment vertical="center" wrapText="1"/>
    </xf>
    <xf numFmtId="0" fontId="5" fillId="0" borderId="4" xfId="110" applyFont="1" applyFill="1" applyBorder="1" applyAlignment="1">
      <alignment vertical="center" wrapText="1"/>
    </xf>
    <xf numFmtId="0" fontId="5" fillId="0" borderId="4" xfId="110" applyFont="1" applyFill="1" applyBorder="1" applyAlignment="1">
      <alignment horizontal="center" vertical="center" wrapText="1"/>
    </xf>
    <xf numFmtId="0" fontId="27" fillId="0" borderId="2" xfId="64" applyFont="1" applyFill="1" applyBorder="1" applyAlignment="1">
      <alignment wrapText="1"/>
    </xf>
    <xf numFmtId="174" fontId="33" fillId="0" borderId="1" xfId="0" applyNumberFormat="1" applyFont="1" applyFill="1" applyBorder="1" applyAlignment="1">
      <alignment vertical="top"/>
    </xf>
    <xf numFmtId="174" fontId="34" fillId="0" borderId="1" xfId="0" applyNumberFormat="1" applyFont="1" applyFill="1" applyBorder="1" applyAlignment="1">
      <alignment vertical="top"/>
    </xf>
    <xf numFmtId="164" fontId="43" fillId="9" borderId="1" xfId="1" applyFont="1" applyFill="1" applyBorder="1" applyAlignment="1">
      <alignment horizontal="right" vertical="center" wrapText="1"/>
    </xf>
    <xf numFmtId="0" fontId="0" fillId="0" borderId="1" xfId="107" applyFont="1" applyFill="1" applyBorder="1" applyAlignment="1">
      <alignment vertical="center" wrapText="1"/>
    </xf>
    <xf numFmtId="164" fontId="43" fillId="0" borderId="1" xfId="1" applyFont="1" applyFill="1" applyBorder="1" applyAlignment="1">
      <alignment horizontal="right" vertical="center" wrapText="1"/>
    </xf>
    <xf numFmtId="164" fontId="12" fillId="0" borderId="1" xfId="1" applyFont="1" applyFill="1" applyBorder="1" applyAlignment="1">
      <alignment horizontal="right" vertical="center" wrapText="1"/>
    </xf>
    <xf numFmtId="0" fontId="34" fillId="9" borderId="11" xfId="64" applyFont="1" applyFill="1" applyBorder="1" applyAlignment="1">
      <alignment vertical="center" wrapText="1"/>
    </xf>
    <xf numFmtId="0" fontId="5" fillId="0" borderId="0" xfId="110" applyFont="1" applyFill="1" applyBorder="1" applyAlignment="1">
      <alignment vertical="center" wrapText="1"/>
    </xf>
    <xf numFmtId="0" fontId="48" fillId="0" borderId="0" xfId="110" applyFont="1" applyFill="1"/>
    <xf numFmtId="0" fontId="48" fillId="0" borderId="0" xfId="0" applyFont="1" applyFill="1" applyBorder="1" applyAlignment="1"/>
    <xf numFmtId="0" fontId="48" fillId="0" borderId="0" xfId="110" applyFont="1"/>
    <xf numFmtId="0" fontId="33" fillId="0" borderId="0" xfId="110" applyFont="1"/>
    <xf numFmtId="0" fontId="48" fillId="0" borderId="3" xfId="64" applyFont="1" applyFill="1" applyBorder="1" applyAlignment="1">
      <alignment horizontal="center" vertical="center"/>
    </xf>
    <xf numFmtId="0" fontId="48" fillId="0" borderId="5" xfId="64" applyFont="1" applyFill="1" applyBorder="1" applyAlignment="1">
      <alignment horizontal="center" vertical="center"/>
    </xf>
    <xf numFmtId="0" fontId="41" fillId="0" borderId="7" xfId="64" applyFont="1" applyFill="1" applyBorder="1" applyAlignment="1">
      <alignment horizontal="center" vertical="center" wrapText="1"/>
    </xf>
    <xf numFmtId="0" fontId="33" fillId="0" borderId="1" xfId="64" applyFont="1" applyFill="1" applyBorder="1" applyAlignment="1">
      <alignment horizontal="center" vertical="top" wrapText="1"/>
    </xf>
    <xf numFmtId="0" fontId="50" fillId="0" borderId="6" xfId="64" applyFont="1" applyFill="1" applyBorder="1" applyAlignment="1">
      <alignment horizontal="center" vertical="center" wrapText="1"/>
    </xf>
    <xf numFmtId="0" fontId="50" fillId="0" borderId="6" xfId="64" applyFont="1" applyFill="1" applyBorder="1" applyAlignment="1">
      <alignment horizontal="center" vertical="center"/>
    </xf>
    <xf numFmtId="0" fontId="74" fillId="12" borderId="21" xfId="64" applyFont="1" applyFill="1" applyBorder="1" applyAlignment="1">
      <alignment horizontal="center" vertical="center" textRotation="90" wrapText="1"/>
    </xf>
    <xf numFmtId="0" fontId="50" fillId="12" borderId="21" xfId="64" applyFont="1" applyFill="1" applyBorder="1" applyAlignment="1">
      <alignment vertical="center" wrapText="1"/>
    </xf>
    <xf numFmtId="0" fontId="50" fillId="12" borderId="21" xfId="64" applyFont="1" applyFill="1" applyBorder="1" applyAlignment="1">
      <alignment horizontal="center" vertical="center" wrapText="1"/>
    </xf>
    <xf numFmtId="169" fontId="153" fillId="0" borderId="0" xfId="110" applyNumberFormat="1" applyFill="1" applyBorder="1"/>
    <xf numFmtId="0" fontId="33" fillId="0" borderId="7" xfId="0" applyFont="1" applyBorder="1" applyAlignment="1">
      <alignment vertical="center" wrapText="1"/>
    </xf>
    <xf numFmtId="0" fontId="50" fillId="0" borderId="7" xfId="64" applyFont="1" applyFill="1" applyBorder="1" applyAlignment="1">
      <alignment horizontal="center" vertical="center" wrapText="1"/>
    </xf>
    <xf numFmtId="169" fontId="62" fillId="0" borderId="0" xfId="199" applyNumberFormat="1" applyFont="1" applyFill="1" applyBorder="1" applyAlignment="1">
      <alignment horizontal="right" vertical="center" wrapText="1"/>
    </xf>
    <xf numFmtId="0" fontId="5" fillId="0" borderId="1" xfId="110" applyFont="1" applyFill="1" applyBorder="1" applyAlignment="1">
      <alignment vertical="center"/>
    </xf>
    <xf numFmtId="0" fontId="5" fillId="0" borderId="4" xfId="110" applyFont="1" applyFill="1" applyBorder="1" applyAlignment="1">
      <alignment horizontal="center" vertical="center"/>
    </xf>
    <xf numFmtId="0" fontId="27" fillId="0" borderId="0" xfId="64" applyFont="1" applyFill="1" applyBorder="1" applyAlignment="1">
      <alignment horizontal="left" vertical="center" wrapText="1"/>
    </xf>
    <xf numFmtId="0" fontId="27" fillId="0" borderId="6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horizontal="left" vertical="center" wrapText="1"/>
    </xf>
    <xf numFmtId="0" fontId="34" fillId="0" borderId="7" xfId="64" applyFont="1" applyFill="1" applyBorder="1" applyAlignment="1">
      <alignment horizontal="center" vertical="center"/>
    </xf>
    <xf numFmtId="164" fontId="12" fillId="0" borderId="0" xfId="1" applyFont="1" applyFill="1" applyBorder="1" applyAlignment="1">
      <alignment horizontal="right" vertical="center" wrapText="1"/>
    </xf>
    <xf numFmtId="0" fontId="5" fillId="0" borderId="0" xfId="110" applyFont="1" applyFill="1" applyBorder="1" applyAlignment="1">
      <alignment horizontal="center" vertical="center"/>
    </xf>
    <xf numFmtId="169" fontId="12" fillId="9" borderId="4" xfId="199" applyNumberFormat="1" applyFont="1" applyFill="1" applyBorder="1" applyAlignment="1">
      <alignment horizontal="right" vertical="center" wrapText="1"/>
    </xf>
    <xf numFmtId="169" fontId="12" fillId="9" borderId="2" xfId="199" applyNumberFormat="1" applyFont="1" applyFill="1" applyBorder="1" applyAlignment="1">
      <alignment horizontal="right" vertical="center" wrapText="1"/>
    </xf>
    <xf numFmtId="0" fontId="48" fillId="0" borderId="4" xfId="64" applyFont="1" applyFill="1" applyBorder="1" applyAlignment="1">
      <alignment horizontal="center" vertical="center"/>
    </xf>
    <xf numFmtId="0" fontId="35" fillId="0" borderId="1" xfId="64" applyFont="1" applyFill="1" applyBorder="1" applyAlignment="1">
      <alignment horizontal="center" vertical="center" wrapText="1"/>
    </xf>
    <xf numFmtId="0" fontId="33" fillId="0" borderId="1" xfId="64" applyFont="1" applyFill="1" applyBorder="1" applyAlignment="1">
      <alignment horizontal="center" vertical="center" wrapText="1"/>
    </xf>
    <xf numFmtId="0" fontId="41" fillId="0" borderId="21" xfId="64" applyFont="1" applyFill="1" applyBorder="1" applyAlignment="1">
      <alignment horizontal="center" vertical="center" wrapText="1"/>
    </xf>
    <xf numFmtId="0" fontId="33" fillId="0" borderId="21" xfId="64" applyFont="1" applyFill="1" applyBorder="1" applyAlignment="1">
      <alignment horizontal="center" vertical="center" wrapText="1"/>
    </xf>
    <xf numFmtId="0" fontId="50" fillId="0" borderId="2" xfId="64" applyFont="1" applyFill="1" applyBorder="1" applyAlignment="1">
      <alignment horizontal="center" vertical="center"/>
    </xf>
    <xf numFmtId="0" fontId="50" fillId="0" borderId="4" xfId="64" applyFont="1" applyFill="1" applyBorder="1" applyAlignment="1">
      <alignment horizontal="center" vertical="center"/>
    </xf>
    <xf numFmtId="0" fontId="74" fillId="12" borderId="28" xfId="64" applyFont="1" applyFill="1" applyBorder="1" applyAlignment="1">
      <alignment horizontal="center" vertical="center" textRotation="90" wrapText="1"/>
    </xf>
    <xf numFmtId="0" fontId="50" fillId="12" borderId="28" xfId="64" applyFont="1" applyFill="1" applyBorder="1" applyAlignment="1">
      <alignment horizontal="center" vertical="center" wrapText="1"/>
    </xf>
    <xf numFmtId="0" fontId="50" fillId="12" borderId="29" xfId="64" applyFont="1" applyFill="1" applyBorder="1" applyAlignment="1">
      <alignment horizontal="center" vertical="center" wrapText="1"/>
    </xf>
    <xf numFmtId="0" fontId="50" fillId="12" borderId="30" xfId="64" applyFont="1" applyFill="1" applyBorder="1" applyAlignment="1">
      <alignment horizontal="center" vertical="center" wrapText="1"/>
    </xf>
    <xf numFmtId="0" fontId="50" fillId="0" borderId="7" xfId="64" applyFont="1" applyFill="1" applyBorder="1" applyAlignment="1">
      <alignment vertical="center" wrapText="1"/>
    </xf>
    <xf numFmtId="0" fontId="33" fillId="0" borderId="1" xfId="110" applyFont="1" applyBorder="1" applyAlignment="1">
      <alignment horizontal="right"/>
    </xf>
    <xf numFmtId="0" fontId="50" fillId="0" borderId="1" xfId="64" applyFont="1" applyFill="1" applyBorder="1" applyAlignment="1">
      <alignment vertical="center" wrapText="1"/>
    </xf>
    <xf numFmtId="169" fontId="43" fillId="9" borderId="14" xfId="199" applyNumberFormat="1" applyFont="1" applyFill="1" applyBorder="1" applyAlignment="1">
      <alignment horizontal="right" vertical="center" wrapText="1"/>
    </xf>
    <xf numFmtId="169" fontId="62" fillId="9" borderId="15" xfId="199" applyNumberFormat="1" applyFont="1" applyFill="1" applyBorder="1" applyAlignment="1">
      <alignment horizontal="right" vertical="center" wrapText="1"/>
    </xf>
    <xf numFmtId="0" fontId="25" fillId="0" borderId="7" xfId="64" applyFont="1" applyFill="1" applyBorder="1" applyAlignment="1">
      <alignment horizontal="center" vertical="center" wrapText="1"/>
    </xf>
    <xf numFmtId="171" fontId="12" fillId="9" borderId="1" xfId="199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horizontal="right"/>
    </xf>
    <xf numFmtId="2" fontId="0" fillId="6" borderId="1" xfId="0" applyNumberFormat="1" applyFill="1" applyBorder="1"/>
    <xf numFmtId="0" fontId="33" fillId="0" borderId="1" xfId="110" applyFont="1" applyBorder="1"/>
    <xf numFmtId="0" fontId="27" fillId="2" borderId="6" xfId="64" applyFont="1" applyFill="1" applyBorder="1" applyAlignment="1">
      <alignment horizontal="center" vertical="center" wrapText="1"/>
    </xf>
    <xf numFmtId="0" fontId="27" fillId="2" borderId="11" xfId="64" applyFont="1" applyFill="1" applyBorder="1" applyAlignment="1">
      <alignment horizontal="center" vertical="center" wrapText="1"/>
    </xf>
    <xf numFmtId="0" fontId="27" fillId="2" borderId="16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27" fillId="2" borderId="20" xfId="64" applyFont="1" applyFill="1" applyBorder="1" applyAlignment="1">
      <alignment horizontal="center" vertical="center" wrapText="1"/>
    </xf>
    <xf numFmtId="0" fontId="27" fillId="2" borderId="7" xfId="64" applyFont="1" applyFill="1" applyBorder="1" applyAlignment="1">
      <alignment horizontal="center" vertical="center" wrapText="1"/>
    </xf>
    <xf numFmtId="0" fontId="11" fillId="9" borderId="1" xfId="64" applyFont="1" applyFill="1" applyBorder="1" applyAlignment="1">
      <alignment vertical="center" wrapText="1"/>
    </xf>
    <xf numFmtId="169" fontId="76" fillId="9" borderId="1" xfId="199" applyNumberFormat="1" applyFont="1" applyFill="1" applyBorder="1" applyAlignment="1">
      <alignment horizontal="right" vertical="center" wrapText="1"/>
    </xf>
    <xf numFmtId="169" fontId="77" fillId="9" borderId="1" xfId="199" applyNumberFormat="1" applyFont="1" applyFill="1" applyBorder="1" applyAlignment="1">
      <alignment horizontal="right" vertical="center" wrapText="1"/>
    </xf>
    <xf numFmtId="0" fontId="78" fillId="0" borderId="0" xfId="110" applyFont="1"/>
    <xf numFmtId="0" fontId="5" fillId="0" borderId="2" xfId="110" applyFont="1" applyFill="1" applyBorder="1" applyAlignment="1">
      <alignment vertical="center"/>
    </xf>
    <xf numFmtId="0" fontId="5" fillId="0" borderId="3" xfId="110" applyFont="1" applyFill="1" applyBorder="1" applyAlignment="1">
      <alignment vertical="center"/>
    </xf>
    <xf numFmtId="0" fontId="23" fillId="0" borderId="1" xfId="0" applyFont="1" applyBorder="1" applyAlignment="1">
      <alignment horizontal="center"/>
    </xf>
    <xf numFmtId="0" fontId="79" fillId="0" borderId="1" xfId="0" applyFont="1" applyBorder="1" applyAlignment="1">
      <alignment horizontal="center"/>
    </xf>
    <xf numFmtId="169" fontId="80" fillId="9" borderId="1" xfId="199" applyNumberFormat="1" applyFont="1" applyFill="1" applyBorder="1" applyAlignment="1">
      <alignment horizontal="right" vertical="center" wrapText="1"/>
    </xf>
    <xf numFmtId="0" fontId="79" fillId="0" borderId="0" xfId="0" applyFont="1"/>
    <xf numFmtId="0" fontId="0" fillId="0" borderId="0" xfId="0" applyAlignment="1">
      <alignment horizontal="right"/>
    </xf>
    <xf numFmtId="0" fontId="39" fillId="0" borderId="0" xfId="110" applyFont="1" applyFill="1"/>
    <xf numFmtId="174" fontId="34" fillId="0" borderId="4" xfId="0" applyNumberFormat="1" applyFont="1" applyFill="1" applyBorder="1" applyAlignment="1">
      <alignment vertical="top"/>
    </xf>
    <xf numFmtId="169" fontId="42" fillId="9" borderId="4" xfId="199" applyNumberFormat="1" applyFont="1" applyFill="1" applyBorder="1" applyAlignment="1">
      <alignment horizontal="right" vertical="center" wrapText="1"/>
    </xf>
    <xf numFmtId="169" fontId="42" fillId="9" borderId="1" xfId="199" applyNumberFormat="1" applyFont="1" applyFill="1" applyBorder="1" applyAlignment="1">
      <alignment horizontal="right" vertical="center" wrapText="1"/>
    </xf>
    <xf numFmtId="169" fontId="58" fillId="9" borderId="1" xfId="199" applyNumberFormat="1" applyFont="1" applyFill="1" applyBorder="1" applyAlignment="1">
      <alignment horizontal="right" vertical="center" wrapText="1"/>
    </xf>
    <xf numFmtId="170" fontId="0" fillId="0" borderId="0" xfId="0" applyNumberFormat="1"/>
    <xf numFmtId="169" fontId="0" fillId="6" borderId="1" xfId="1" applyNumberFormat="1" applyFont="1" applyFill="1" applyBorder="1"/>
    <xf numFmtId="0" fontId="0" fillId="6" borderId="0" xfId="0" applyFill="1" applyBorder="1" applyAlignment="1">
      <alignment horizontal="right"/>
    </xf>
    <xf numFmtId="169" fontId="0" fillId="6" borderId="0" xfId="1" applyNumberFormat="1" applyFont="1" applyFill="1" applyBorder="1"/>
    <xf numFmtId="0" fontId="153" fillId="0" borderId="2" xfId="110" applyBorder="1"/>
    <xf numFmtId="0" fontId="0" fillId="0" borderId="4" xfId="110" applyFont="1" applyBorder="1" applyAlignment="1">
      <alignment horizontal="right"/>
    </xf>
    <xf numFmtId="169" fontId="77" fillId="9" borderId="0" xfId="199" applyNumberFormat="1" applyFont="1" applyFill="1" applyBorder="1" applyAlignment="1">
      <alignment horizontal="right" vertical="center" wrapText="1"/>
    </xf>
    <xf numFmtId="169" fontId="45" fillId="9" borderId="15" xfId="199" applyNumberFormat="1" applyFont="1" applyFill="1" applyBorder="1" applyAlignment="1">
      <alignment horizontal="right" vertical="center" wrapText="1"/>
    </xf>
    <xf numFmtId="0" fontId="39" fillId="0" borderId="4" xfId="110" applyFont="1" applyBorder="1" applyAlignment="1">
      <alignment horizontal="right"/>
    </xf>
    <xf numFmtId="0" fontId="0" fillId="0" borderId="0" xfId="110" applyFont="1" applyBorder="1" applyAlignment="1">
      <alignment horizontal="center" vertical="center" textRotation="90"/>
    </xf>
    <xf numFmtId="0" fontId="38" fillId="9" borderId="0" xfId="64" applyFont="1" applyFill="1" applyBorder="1" applyAlignment="1">
      <alignment vertical="center" wrapText="1"/>
    </xf>
    <xf numFmtId="169" fontId="45" fillId="9" borderId="0" xfId="199" applyNumberFormat="1" applyFont="1" applyFill="1" applyBorder="1" applyAlignment="1">
      <alignment horizontal="right" vertical="center" wrapText="1"/>
    </xf>
    <xf numFmtId="169" fontId="46" fillId="9" borderId="0" xfId="199" applyNumberFormat="1" applyFont="1" applyFill="1" applyBorder="1" applyAlignment="1">
      <alignment horizontal="right" vertical="center" wrapText="1"/>
    </xf>
    <xf numFmtId="0" fontId="34" fillId="0" borderId="2" xfId="64" applyFont="1" applyFill="1" applyBorder="1" applyAlignment="1">
      <alignment horizontal="center" vertical="center" wrapText="1"/>
    </xf>
    <xf numFmtId="0" fontId="27" fillId="0" borderId="0" xfId="64" applyFont="1" applyFill="1" applyBorder="1" applyAlignment="1">
      <alignment wrapText="1"/>
    </xf>
    <xf numFmtId="0" fontId="41" fillId="0" borderId="0" xfId="64" applyFont="1" applyFill="1" applyBorder="1" applyAlignment="1">
      <alignment wrapText="1"/>
    </xf>
    <xf numFmtId="0" fontId="23" fillId="0" borderId="0" xfId="0" applyFont="1" applyFill="1" applyBorder="1" applyAlignment="1">
      <alignment horizontal="center"/>
    </xf>
    <xf numFmtId="0" fontId="27" fillId="0" borderId="2" xfId="64" applyFont="1" applyFill="1" applyBorder="1" applyAlignment="1">
      <alignment horizontal="center" vertical="top" wrapText="1"/>
    </xf>
    <xf numFmtId="0" fontId="23" fillId="0" borderId="2" xfId="110" applyFont="1" applyFill="1" applyBorder="1" applyAlignment="1">
      <alignment horizontal="center" vertical="top" wrapText="1"/>
    </xf>
    <xf numFmtId="0" fontId="27" fillId="0" borderId="0" xfId="64" applyFont="1" applyFill="1" applyBorder="1" applyAlignment="1">
      <alignment horizontal="center" vertical="top" wrapText="1"/>
    </xf>
    <xf numFmtId="169" fontId="62" fillId="0" borderId="1" xfId="199" applyNumberFormat="1" applyFont="1" applyFill="1" applyBorder="1" applyAlignment="1">
      <alignment horizontal="right" vertical="center" wrapText="1"/>
    </xf>
    <xf numFmtId="0" fontId="79" fillId="0" borderId="0" xfId="0" applyFont="1" applyFill="1" applyBorder="1" applyAlignment="1">
      <alignment horizontal="center"/>
    </xf>
    <xf numFmtId="0" fontId="44" fillId="0" borderId="2" xfId="64" applyFont="1" applyFill="1" applyBorder="1" applyAlignment="1">
      <alignment horizontal="right"/>
    </xf>
    <xf numFmtId="0" fontId="44" fillId="0" borderId="0" xfId="64" applyFont="1" applyFill="1" applyBorder="1" applyAlignment="1">
      <alignment horizontal="right"/>
    </xf>
    <xf numFmtId="169" fontId="80" fillId="9" borderId="2" xfId="199" applyNumberFormat="1" applyFont="1" applyFill="1" applyBorder="1" applyAlignment="1">
      <alignment horizontal="right" vertical="center" wrapText="1"/>
    </xf>
    <xf numFmtId="169" fontId="46" fillId="9" borderId="2" xfId="199" applyNumberFormat="1" applyFont="1" applyFill="1" applyBorder="1" applyAlignment="1">
      <alignment horizontal="right" vertical="center" wrapText="1"/>
    </xf>
    <xf numFmtId="169" fontId="81" fillId="0" borderId="0" xfId="199" applyNumberFormat="1" applyFont="1" applyFill="1" applyBorder="1" applyAlignment="1">
      <alignment horizontal="right" vertical="center" wrapText="1"/>
    </xf>
    <xf numFmtId="9" fontId="44" fillId="0" borderId="0" xfId="3" applyFont="1" applyFill="1" applyBorder="1" applyAlignment="1">
      <alignment horizontal="right"/>
    </xf>
    <xf numFmtId="169" fontId="46" fillId="0" borderId="1" xfId="199" applyNumberFormat="1" applyFont="1" applyFill="1" applyBorder="1" applyAlignment="1">
      <alignment horizontal="right" vertical="center" wrapText="1"/>
    </xf>
    <xf numFmtId="169" fontId="45" fillId="9" borderId="2" xfId="199" applyNumberFormat="1" applyFont="1" applyFill="1" applyBorder="1" applyAlignment="1">
      <alignment horizontal="right" vertical="center" wrapText="1"/>
    </xf>
    <xf numFmtId="9" fontId="46" fillId="0" borderId="0" xfId="3" applyFont="1" applyFill="1" applyBorder="1" applyAlignment="1">
      <alignment horizontal="right" vertical="center" wrapText="1"/>
    </xf>
    <xf numFmtId="169" fontId="36" fillId="0" borderId="0" xfId="62" applyNumberFormat="1" applyFont="1" applyFill="1" applyBorder="1" applyAlignment="1">
      <alignment horizontal="left" vertical="center"/>
    </xf>
    <xf numFmtId="0" fontId="48" fillId="9" borderId="1" xfId="64" applyFont="1" applyFill="1" applyBorder="1" applyAlignment="1">
      <alignment vertical="center" wrapText="1"/>
    </xf>
    <xf numFmtId="169" fontId="82" fillId="9" borderId="1" xfId="199" applyNumberFormat="1" applyFont="1" applyFill="1" applyBorder="1" applyAlignment="1">
      <alignment horizontal="right" vertical="center" wrapText="1"/>
    </xf>
    <xf numFmtId="9" fontId="50" fillId="0" borderId="1" xfId="3" applyFont="1" applyFill="1" applyBorder="1" applyAlignment="1">
      <alignment horizontal="center" vertical="center" wrapText="1"/>
    </xf>
    <xf numFmtId="0" fontId="48" fillId="0" borderId="2" xfId="110" applyFont="1" applyFill="1" applyBorder="1" applyAlignment="1">
      <alignment vertical="center"/>
    </xf>
    <xf numFmtId="0" fontId="48" fillId="0" borderId="3" xfId="110" applyFont="1" applyFill="1" applyBorder="1" applyAlignment="1">
      <alignment vertical="center"/>
    </xf>
    <xf numFmtId="0" fontId="41" fillId="0" borderId="1" xfId="0" applyFont="1" applyBorder="1" applyAlignment="1">
      <alignment horizontal="center"/>
    </xf>
    <xf numFmtId="0" fontId="50" fillId="0" borderId="1" xfId="0" applyFont="1" applyBorder="1" applyAlignment="1">
      <alignment horizontal="center"/>
    </xf>
    <xf numFmtId="0" fontId="50" fillId="0" borderId="0" xfId="0" applyFont="1"/>
    <xf numFmtId="0" fontId="33" fillId="0" borderId="0" xfId="0" applyFont="1" applyAlignment="1">
      <alignment horizontal="right"/>
    </xf>
    <xf numFmtId="0" fontId="33" fillId="0" borderId="2" xfId="110" applyFont="1" applyBorder="1"/>
    <xf numFmtId="0" fontId="33" fillId="0" borderId="4" xfId="110" applyFont="1" applyBorder="1" applyAlignment="1">
      <alignment horizontal="right"/>
    </xf>
    <xf numFmtId="0" fontId="33" fillId="0" borderId="0" xfId="110" applyFont="1" applyBorder="1" applyAlignment="1">
      <alignment horizontal="center" vertical="center" textRotation="90"/>
    </xf>
    <xf numFmtId="0" fontId="61" fillId="9" borderId="0" xfId="64" applyFont="1" applyFill="1" applyBorder="1" applyAlignment="1">
      <alignment vertical="center" wrapText="1"/>
    </xf>
    <xf numFmtId="169" fontId="62" fillId="9" borderId="0" xfId="199" applyNumberFormat="1" applyFont="1" applyFill="1" applyBorder="1" applyAlignment="1">
      <alignment horizontal="right" vertical="center" wrapText="1"/>
    </xf>
    <xf numFmtId="169" fontId="43" fillId="9" borderId="0" xfId="199" applyNumberFormat="1" applyFont="1" applyFill="1" applyBorder="1" applyAlignment="1">
      <alignment horizontal="right" vertical="center" wrapText="1"/>
    </xf>
    <xf numFmtId="0" fontId="33" fillId="0" borderId="2" xfId="64" applyFont="1" applyFill="1" applyBorder="1" applyAlignment="1">
      <alignment horizontal="center" vertical="center" wrapText="1"/>
    </xf>
    <xf numFmtId="0" fontId="33" fillId="0" borderId="0" xfId="110" applyFont="1" applyFill="1" applyBorder="1"/>
    <xf numFmtId="0" fontId="41" fillId="0" borderId="0" xfId="0" applyFont="1" applyFill="1" applyBorder="1" applyAlignment="1">
      <alignment horizontal="center"/>
    </xf>
    <xf numFmtId="0" fontId="41" fillId="0" borderId="2" xfId="110" applyFont="1" applyFill="1" applyBorder="1" applyAlignment="1">
      <alignment horizontal="center" vertical="top" wrapText="1"/>
    </xf>
    <xf numFmtId="0" fontId="41" fillId="0" borderId="0" xfId="64" applyFont="1" applyFill="1" applyBorder="1" applyAlignment="1">
      <alignment horizontal="center" vertical="top" wrapText="1"/>
    </xf>
    <xf numFmtId="0" fontId="50" fillId="0" borderId="0" xfId="64" applyFont="1" applyFill="1" applyBorder="1" applyAlignment="1">
      <alignment horizontal="center" vertical="center"/>
    </xf>
    <xf numFmtId="0" fontId="50" fillId="0" borderId="2" xfId="64" applyFont="1" applyFill="1" applyBorder="1" applyAlignment="1">
      <alignment horizontal="right"/>
    </xf>
    <xf numFmtId="0" fontId="50" fillId="0" borderId="0" xfId="64" applyFont="1" applyFill="1" applyBorder="1" applyAlignment="1">
      <alignment horizontal="right"/>
    </xf>
    <xf numFmtId="169" fontId="62" fillId="9" borderId="2" xfId="199" applyNumberFormat="1" applyFont="1" applyFill="1" applyBorder="1" applyAlignment="1">
      <alignment horizontal="right" vertical="center" wrapText="1"/>
    </xf>
    <xf numFmtId="0" fontId="48" fillId="0" borderId="1" xfId="110" applyFont="1" applyFill="1" applyBorder="1" applyAlignment="1">
      <alignment horizontal="center" vertical="center"/>
    </xf>
    <xf numFmtId="174" fontId="33" fillId="0" borderId="4" xfId="0" applyNumberFormat="1" applyFont="1" applyFill="1" applyBorder="1" applyAlignment="1">
      <alignment vertical="top"/>
    </xf>
    <xf numFmtId="0" fontId="33" fillId="6" borderId="1" xfId="0" applyFont="1" applyFill="1" applyBorder="1" applyAlignment="1">
      <alignment horizontal="right"/>
    </xf>
    <xf numFmtId="169" fontId="33" fillId="6" borderId="1" xfId="1" applyNumberFormat="1" applyFont="1" applyFill="1" applyBorder="1"/>
    <xf numFmtId="169" fontId="33" fillId="0" borderId="0" xfId="0" applyNumberFormat="1" applyFont="1"/>
    <xf numFmtId="169" fontId="49" fillId="0" borderId="0" xfId="62" applyNumberFormat="1" applyFont="1" applyFill="1" applyBorder="1" applyAlignment="1">
      <alignment horizontal="left" vertical="center"/>
    </xf>
    <xf numFmtId="0" fontId="48" fillId="0" borderId="4" xfId="110" applyFont="1" applyFill="1" applyBorder="1" applyAlignment="1">
      <alignment horizontal="center" vertical="center"/>
    </xf>
    <xf numFmtId="0" fontId="41" fillId="2" borderId="16" xfId="64" applyFont="1" applyFill="1" applyBorder="1" applyAlignment="1">
      <alignment horizontal="center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41" fillId="2" borderId="20" xfId="64" applyFont="1" applyFill="1" applyBorder="1" applyAlignment="1">
      <alignment horizontal="center" vertical="center" wrapText="1"/>
    </xf>
    <xf numFmtId="0" fontId="153" fillId="0" borderId="0" xfId="73" applyFill="1"/>
    <xf numFmtId="0" fontId="153" fillId="0" borderId="0" xfId="73"/>
    <xf numFmtId="0" fontId="36" fillId="0" borderId="0" xfId="62" applyFont="1" applyFill="1" applyBorder="1" applyAlignment="1">
      <alignment horizontal="left" vertical="center"/>
    </xf>
    <xf numFmtId="0" fontId="23" fillId="0" borderId="1" xfId="110" applyFont="1" applyFill="1" applyBorder="1" applyAlignment="1">
      <alignment horizontal="center" vertical="center"/>
    </xf>
    <xf numFmtId="0" fontId="75" fillId="0" borderId="1" xfId="110" applyFont="1" applyFill="1" applyBorder="1" applyAlignment="1">
      <alignment horizontal="center" vertical="center" wrapText="1"/>
    </xf>
    <xf numFmtId="0" fontId="44" fillId="0" borderId="3" xfId="64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0" fillId="0" borderId="0" xfId="73" applyFont="1"/>
    <xf numFmtId="0" fontId="5" fillId="0" borderId="1" xfId="110" applyFont="1" applyFill="1" applyBorder="1" applyAlignment="1">
      <alignment horizontal="left" vertical="center"/>
    </xf>
    <xf numFmtId="0" fontId="27" fillId="0" borderId="1" xfId="64" applyFont="1" applyFill="1" applyBorder="1" applyAlignment="1">
      <alignment horizontal="center" vertical="top"/>
    </xf>
    <xf numFmtId="0" fontId="44" fillId="0" borderId="1" xfId="64" applyFont="1" applyFill="1" applyBorder="1" applyAlignment="1">
      <alignment horizontal="right" wrapText="1"/>
    </xf>
    <xf numFmtId="0" fontId="0" fillId="0" borderId="0" xfId="73" applyFont="1" applyFill="1"/>
    <xf numFmtId="0" fontId="5" fillId="0" borderId="32" xfId="73" applyFont="1" applyBorder="1" applyAlignment="1">
      <alignment horizontal="center"/>
    </xf>
    <xf numFmtId="0" fontId="0" fillId="0" borderId="33" xfId="73" applyFont="1" applyBorder="1"/>
    <xf numFmtId="0" fontId="0" fillId="0" borderId="0" xfId="73" applyFont="1" applyAlignment="1">
      <alignment wrapText="1"/>
    </xf>
    <xf numFmtId="0" fontId="5" fillId="0" borderId="33" xfId="110" applyFont="1" applyBorder="1" applyAlignment="1">
      <alignment horizontal="center"/>
    </xf>
    <xf numFmtId="0" fontId="23" fillId="0" borderId="2" xfId="110" applyFont="1" applyFill="1" applyBorder="1" applyAlignment="1">
      <alignment horizontal="center" vertical="center"/>
    </xf>
    <xf numFmtId="0" fontId="153" fillId="0" borderId="33" xfId="110" applyBorder="1" applyAlignment="1">
      <alignment horizontal="center"/>
    </xf>
    <xf numFmtId="0" fontId="54" fillId="0" borderId="33" xfId="110" applyFont="1" applyBorder="1" applyAlignment="1">
      <alignment horizontal="center"/>
    </xf>
    <xf numFmtId="0" fontId="23" fillId="0" borderId="0" xfId="0" applyFont="1" applyAlignment="1"/>
    <xf numFmtId="169" fontId="0" fillId="0" borderId="0" xfId="73" applyNumberFormat="1" applyFont="1"/>
    <xf numFmtId="0" fontId="23" fillId="0" borderId="1" xfId="110" applyFont="1" applyFill="1" applyBorder="1" applyAlignment="1">
      <alignment horizontal="center" vertical="top" wrapText="1"/>
    </xf>
    <xf numFmtId="169" fontId="79" fillId="0" borderId="0" xfId="0" applyNumberFormat="1" applyFont="1"/>
    <xf numFmtId="169" fontId="153" fillId="0" borderId="0" xfId="73" applyNumberFormat="1"/>
    <xf numFmtId="0" fontId="0" fillId="0" borderId="0" xfId="0" applyAlignment="1"/>
    <xf numFmtId="0" fontId="11" fillId="0" borderId="0" xfId="64" applyFont="1" applyFill="1" applyBorder="1" applyAlignment="1">
      <alignment vertical="center"/>
    </xf>
    <xf numFmtId="0" fontId="44" fillId="0" borderId="4" xfId="64" applyFont="1" applyFill="1" applyBorder="1" applyAlignment="1">
      <alignment horizontal="center" vertical="center" wrapText="1"/>
    </xf>
    <xf numFmtId="0" fontId="44" fillId="0" borderId="13" xfId="64" applyFont="1" applyFill="1" applyBorder="1" applyAlignment="1">
      <alignment horizontal="center" vertical="center"/>
    </xf>
    <xf numFmtId="0" fontId="44" fillId="12" borderId="34" xfId="64" applyFont="1" applyFill="1" applyBorder="1" applyAlignment="1">
      <alignment vertical="center" wrapText="1"/>
    </xf>
    <xf numFmtId="0" fontId="44" fillId="12" borderId="34" xfId="64" applyFont="1" applyFill="1" applyBorder="1" applyAlignment="1">
      <alignment horizontal="center" vertical="center" wrapText="1"/>
    </xf>
    <xf numFmtId="0" fontId="44" fillId="12" borderId="23" xfId="64" applyFont="1" applyFill="1" applyBorder="1" applyAlignment="1">
      <alignment horizontal="center" vertical="center" wrapText="1"/>
    </xf>
    <xf numFmtId="0" fontId="44" fillId="12" borderId="22" xfId="64" applyFont="1" applyFill="1" applyBorder="1" applyAlignment="1">
      <alignment horizontal="center" vertical="center" wrapText="1"/>
    </xf>
    <xf numFmtId="0" fontId="44" fillId="12" borderId="36" xfId="64" applyFont="1" applyFill="1" applyBorder="1" applyAlignment="1">
      <alignment vertical="center" wrapText="1"/>
    </xf>
    <xf numFmtId="0" fontId="44" fillId="12" borderId="36" xfId="64" applyFont="1" applyFill="1" applyBorder="1" applyAlignment="1">
      <alignment horizontal="center" vertical="center" wrapText="1"/>
    </xf>
    <xf numFmtId="0" fontId="44" fillId="12" borderId="37" xfId="64" applyFont="1" applyFill="1" applyBorder="1" applyAlignment="1">
      <alignment horizontal="center" vertical="center" wrapText="1"/>
    </xf>
    <xf numFmtId="0" fontId="44" fillId="12" borderId="38" xfId="64" applyFont="1" applyFill="1" applyBorder="1" applyAlignment="1">
      <alignment horizontal="center" vertical="center" wrapText="1"/>
    </xf>
    <xf numFmtId="0" fontId="44" fillId="12" borderId="39" xfId="64" applyFont="1" applyFill="1" applyBorder="1" applyAlignment="1">
      <alignment vertical="center" wrapText="1"/>
    </xf>
    <xf numFmtId="0" fontId="44" fillId="12" borderId="39" xfId="64" applyFont="1" applyFill="1" applyBorder="1" applyAlignment="1">
      <alignment horizontal="center" vertical="center" wrapText="1"/>
    </xf>
    <xf numFmtId="0" fontId="44" fillId="12" borderId="40" xfId="64" applyFont="1" applyFill="1" applyBorder="1" applyAlignment="1">
      <alignment horizontal="center" vertical="center" wrapText="1"/>
    </xf>
    <xf numFmtId="0" fontId="153" fillId="0" borderId="7" xfId="110" applyBorder="1"/>
    <xf numFmtId="0" fontId="0" fillId="0" borderId="4" xfId="0" applyBorder="1"/>
    <xf numFmtId="0" fontId="153" fillId="0" borderId="12" xfId="110" applyBorder="1"/>
    <xf numFmtId="0" fontId="0" fillId="0" borderId="13" xfId="110" applyFont="1" applyBorder="1" applyAlignment="1">
      <alignment horizontal="right"/>
    </xf>
    <xf numFmtId="169" fontId="77" fillId="9" borderId="2" xfId="199" applyNumberFormat="1" applyFont="1" applyFill="1" applyBorder="1" applyAlignment="1">
      <alignment horizontal="right" vertical="center" wrapText="1"/>
    </xf>
    <xf numFmtId="169" fontId="77" fillId="9" borderId="4" xfId="199" applyNumberFormat="1" applyFont="1" applyFill="1" applyBorder="1" applyAlignment="1">
      <alignment horizontal="right" vertical="center" wrapText="1"/>
    </xf>
    <xf numFmtId="0" fontId="153" fillId="0" borderId="16" xfId="110" applyBorder="1"/>
    <xf numFmtId="0" fontId="0" fillId="0" borderId="20" xfId="110" applyFont="1" applyBorder="1" applyAlignment="1">
      <alignment horizontal="right"/>
    </xf>
    <xf numFmtId="0" fontId="0" fillId="0" borderId="0" xfId="0" applyAlignment="1">
      <alignment wrapText="1"/>
    </xf>
    <xf numFmtId="0" fontId="21" fillId="0" borderId="0" xfId="73" applyFont="1" applyBorder="1" applyAlignment="1">
      <alignment horizontal="right" vertical="center"/>
    </xf>
    <xf numFmtId="0" fontId="79" fillId="0" borderId="0" xfId="0" applyFont="1" applyFill="1" applyBorder="1"/>
    <xf numFmtId="0" fontId="73" fillId="0" borderId="0" xfId="107" applyFont="1" applyFill="1" applyBorder="1" applyAlignment="1">
      <alignment vertical="center" textRotation="90" wrapText="1"/>
    </xf>
    <xf numFmtId="0" fontId="34" fillId="0" borderId="0" xfId="64" applyFont="1" applyFill="1" applyBorder="1" applyAlignment="1">
      <alignment vertical="center" wrapText="1"/>
    </xf>
    <xf numFmtId="169" fontId="79" fillId="0" borderId="0" xfId="0" applyNumberFormat="1" applyFont="1" applyFill="1" applyBorder="1"/>
    <xf numFmtId="0" fontId="5" fillId="0" borderId="0" xfId="0" applyFont="1" applyFill="1" applyBorder="1"/>
    <xf numFmtId="0" fontId="83" fillId="0" borderId="0" xfId="107" applyFont="1" applyFill="1" applyBorder="1" applyAlignment="1">
      <alignment vertical="center" textRotation="90" wrapText="1"/>
    </xf>
    <xf numFmtId="0" fontId="11" fillId="0" borderId="0" xfId="64" applyFont="1" applyFill="1" applyBorder="1" applyAlignment="1">
      <alignment vertical="center" wrapText="1"/>
    </xf>
    <xf numFmtId="169" fontId="77" fillId="0" borderId="0" xfId="199" applyNumberFormat="1" applyFont="1" applyFill="1" applyBorder="1" applyAlignment="1">
      <alignment horizontal="right" vertical="center" wrapText="1"/>
    </xf>
    <xf numFmtId="169" fontId="84" fillId="0" borderId="0" xfId="0" applyNumberFormat="1" applyFont="1" applyFill="1" applyBorder="1"/>
    <xf numFmtId="0" fontId="73" fillId="0" borderId="0" xfId="107" applyFont="1" applyFill="1" applyBorder="1" applyAlignment="1">
      <alignment horizontal="center" vertical="center" textRotation="90" wrapText="1"/>
    </xf>
    <xf numFmtId="0" fontId="33" fillId="0" borderId="0" xfId="110" applyFont="1" applyFill="1" applyBorder="1" applyAlignment="1">
      <alignment horizontal="center" vertical="center"/>
    </xf>
    <xf numFmtId="177" fontId="79" fillId="0" borderId="0" xfId="2" applyNumberFormat="1" applyFont="1" applyFill="1" applyBorder="1"/>
    <xf numFmtId="9" fontId="79" fillId="0" borderId="0" xfId="160" applyFont="1" applyFill="1" applyBorder="1"/>
    <xf numFmtId="177" fontId="84" fillId="0" borderId="0" xfId="2" applyNumberFormat="1" applyFont="1" applyFill="1" applyBorder="1"/>
    <xf numFmtId="9" fontId="84" fillId="0" borderId="0" xfId="160" applyFont="1" applyFill="1" applyBorder="1"/>
    <xf numFmtId="0" fontId="84" fillId="0" borderId="0" xfId="0" applyFont="1"/>
    <xf numFmtId="0" fontId="44" fillId="0" borderId="3" xfId="64" applyFont="1" applyFill="1" applyBorder="1" applyAlignment="1">
      <alignment horizontal="center" vertical="center" wrapText="1"/>
    </xf>
    <xf numFmtId="0" fontId="44" fillId="0" borderId="31" xfId="64" applyFont="1" applyFill="1" applyBorder="1" applyAlignment="1">
      <alignment horizontal="center" vertical="center"/>
    </xf>
    <xf numFmtId="0" fontId="44" fillId="12" borderId="41" xfId="64" applyFont="1" applyFill="1" applyBorder="1" applyAlignment="1">
      <alignment horizontal="center" vertical="center" wrapText="1"/>
    </xf>
    <xf numFmtId="0" fontId="0" fillId="0" borderId="42" xfId="0" applyBorder="1" applyAlignment="1">
      <alignment vertical="center" wrapText="1"/>
    </xf>
    <xf numFmtId="0" fontId="44" fillId="0" borderId="42" xfId="64" applyFont="1" applyFill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44" fillId="0" borderId="36" xfId="64" applyFont="1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44" fillId="0" borderId="34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34" xfId="0" applyBorder="1" applyAlignment="1">
      <alignment vertical="center" wrapText="1"/>
    </xf>
    <xf numFmtId="0" fontId="0" fillId="0" borderId="36" xfId="0" applyFill="1" applyBorder="1" applyAlignment="1">
      <alignment vertical="center" wrapText="1"/>
    </xf>
    <xf numFmtId="0" fontId="21" fillId="0" borderId="0" xfId="73" applyFont="1" applyBorder="1" applyAlignment="1">
      <alignment vertical="center"/>
    </xf>
    <xf numFmtId="0" fontId="27" fillId="0" borderId="1" xfId="64" applyFont="1" applyFill="1" applyBorder="1" applyAlignment="1">
      <alignment horizontal="left" vertical="center" wrapText="1" indent="2"/>
    </xf>
    <xf numFmtId="0" fontId="44" fillId="12" borderId="27" xfId="64" applyFont="1" applyFill="1" applyBorder="1" applyAlignment="1">
      <alignment horizontal="center" vertical="center" wrapText="1"/>
    </xf>
    <xf numFmtId="0" fontId="44" fillId="12" borderId="43" xfId="64" applyFont="1" applyFill="1" applyBorder="1" applyAlignment="1">
      <alignment horizontal="center" vertical="center" wrapText="1"/>
    </xf>
    <xf numFmtId="0" fontId="44" fillId="12" borderId="25" xfId="64" applyFont="1" applyFill="1" applyBorder="1" applyAlignment="1">
      <alignment horizontal="center" vertical="center" wrapText="1"/>
    </xf>
    <xf numFmtId="0" fontId="44" fillId="0" borderId="42" xfId="64" applyFont="1" applyFill="1" applyBorder="1" applyAlignment="1">
      <alignment vertical="center" wrapText="1"/>
    </xf>
    <xf numFmtId="0" fontId="44" fillId="0" borderId="36" xfId="64" applyFont="1" applyFill="1" applyBorder="1" applyAlignment="1">
      <alignment vertical="center" wrapText="1"/>
    </xf>
    <xf numFmtId="0" fontId="44" fillId="0" borderId="34" xfId="64" applyFont="1" applyFill="1" applyBorder="1" applyAlignment="1">
      <alignment vertical="center" wrapText="1"/>
    </xf>
    <xf numFmtId="0" fontId="85" fillId="0" borderId="5" xfId="110" applyFont="1" applyBorder="1" applyAlignment="1"/>
    <xf numFmtId="0" fontId="5" fillId="0" borderId="5" xfId="110" applyFont="1" applyBorder="1" applyAlignment="1"/>
    <xf numFmtId="169" fontId="70" fillId="7" borderId="1" xfId="199" applyNumberFormat="1" applyFont="1" applyFill="1" applyBorder="1" applyAlignment="1">
      <alignment horizontal="right" vertical="center" wrapText="1"/>
    </xf>
    <xf numFmtId="0" fontId="33" fillId="0" borderId="0" xfId="110" applyFont="1" applyFill="1"/>
    <xf numFmtId="0" fontId="86" fillId="0" borderId="1" xfId="0" applyFont="1" applyFill="1" applyBorder="1" applyAlignment="1">
      <alignment vertical="center"/>
    </xf>
    <xf numFmtId="0" fontId="86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169" fontId="45" fillId="7" borderId="1" xfId="199" applyNumberFormat="1" applyFont="1" applyFill="1" applyBorder="1" applyAlignment="1">
      <alignment horizontal="right" vertical="center" wrapText="1"/>
    </xf>
    <xf numFmtId="0" fontId="87" fillId="0" borderId="1" xfId="0" applyFont="1" applyFill="1" applyBorder="1" applyAlignment="1">
      <alignment vertical="center"/>
    </xf>
    <xf numFmtId="0" fontId="0" fillId="0" borderId="1" xfId="0" applyFont="1" applyBorder="1"/>
    <xf numFmtId="0" fontId="27" fillId="0" borderId="7" xfId="64" applyFont="1" applyFill="1" applyBorder="1" applyAlignment="1">
      <alignment vertical="center" textRotation="90" wrapText="1"/>
    </xf>
    <xf numFmtId="169" fontId="81" fillId="9" borderId="1" xfId="199" applyNumberFormat="1" applyFont="1" applyFill="1" applyBorder="1" applyAlignment="1">
      <alignment horizontal="right" vertical="center" wrapText="1"/>
    </xf>
    <xf numFmtId="169" fontId="70" fillId="9" borderId="1" xfId="199" applyNumberFormat="1" applyFont="1" applyFill="1" applyBorder="1" applyAlignment="1">
      <alignment horizontal="right" vertical="center" wrapText="1"/>
    </xf>
    <xf numFmtId="0" fontId="33" fillId="0" borderId="1" xfId="0" applyFont="1" applyBorder="1"/>
    <xf numFmtId="9" fontId="33" fillId="0" borderId="0" xfId="3" applyFont="1"/>
    <xf numFmtId="0" fontId="33" fillId="0" borderId="1" xfId="0" applyFont="1" applyBorder="1" applyAlignment="1">
      <alignment horizontal="center"/>
    </xf>
    <xf numFmtId="0" fontId="88" fillId="0" borderId="0" xfId="110" applyFont="1"/>
    <xf numFmtId="0" fontId="5" fillId="0" borderId="6" xfId="110" applyFont="1" applyFill="1" applyBorder="1" applyAlignment="1">
      <alignment horizontal="center" vertical="center" wrapText="1"/>
    </xf>
    <xf numFmtId="0" fontId="5" fillId="0" borderId="7" xfId="110" applyFont="1" applyFill="1" applyBorder="1" applyAlignment="1">
      <alignment horizontal="center" vertical="center" wrapText="1"/>
    </xf>
    <xf numFmtId="0" fontId="89" fillId="0" borderId="0" xfId="110" applyFont="1" applyFill="1"/>
    <xf numFmtId="0" fontId="153" fillId="12" borderId="1" xfId="110" applyFill="1" applyBorder="1"/>
    <xf numFmtId="169" fontId="45" fillId="2" borderId="1" xfId="199" applyNumberFormat="1" applyFont="1" applyFill="1" applyBorder="1" applyAlignment="1">
      <alignment horizontal="right" vertical="center" wrapText="1"/>
    </xf>
    <xf numFmtId="169" fontId="62" fillId="10" borderId="1" xfId="199" applyNumberFormat="1" applyFont="1" applyFill="1" applyBorder="1" applyAlignment="1">
      <alignment horizontal="right" vertical="center" wrapText="1"/>
    </xf>
    <xf numFmtId="0" fontId="48" fillId="0" borderId="6" xfId="110" applyFont="1" applyFill="1" applyBorder="1" applyAlignment="1">
      <alignment horizontal="center" vertical="center" wrapText="1"/>
    </xf>
    <xf numFmtId="0" fontId="48" fillId="0" borderId="7" xfId="110" applyFont="1" applyFill="1" applyBorder="1" applyAlignment="1">
      <alignment horizontal="center" vertical="center" wrapText="1"/>
    </xf>
    <xf numFmtId="0" fontId="90" fillId="0" borderId="1" xfId="0" applyFont="1" applyFill="1" applyBorder="1" applyAlignment="1">
      <alignment vertical="center"/>
    </xf>
    <xf numFmtId="0" fontId="90" fillId="0" borderId="1" xfId="0" applyFont="1" applyFill="1" applyBorder="1" applyAlignment="1">
      <alignment vertical="center" wrapText="1"/>
    </xf>
    <xf numFmtId="0" fontId="33" fillId="0" borderId="1" xfId="0" applyFont="1" applyFill="1" applyBorder="1" applyAlignment="1">
      <alignment vertical="center"/>
    </xf>
    <xf numFmtId="0" fontId="41" fillId="0" borderId="7" xfId="64" applyFont="1" applyFill="1" applyBorder="1" applyAlignment="1">
      <alignment vertical="center" textRotation="90" wrapText="1"/>
    </xf>
    <xf numFmtId="9" fontId="62" fillId="9" borderId="1" xfId="3" applyFont="1" applyFill="1" applyBorder="1" applyAlignment="1">
      <alignment horizontal="right" vertical="center" wrapText="1"/>
    </xf>
    <xf numFmtId="0" fontId="33" fillId="12" borderId="1" xfId="110" applyFont="1" applyFill="1" applyBorder="1"/>
    <xf numFmtId="0" fontId="33" fillId="0" borderId="4" xfId="0" applyFont="1" applyBorder="1" applyAlignment="1">
      <alignment horizontal="center"/>
    </xf>
    <xf numFmtId="0" fontId="34" fillId="0" borderId="44" xfId="64" applyFont="1" applyFill="1" applyBorder="1" applyAlignment="1">
      <alignment horizontal="center" vertical="center"/>
    </xf>
    <xf numFmtId="0" fontId="44" fillId="0" borderId="44" xfId="64" applyFont="1" applyFill="1" applyBorder="1" applyAlignment="1">
      <alignment horizontal="center" vertical="center"/>
    </xf>
    <xf numFmtId="0" fontId="0" fillId="0" borderId="34" xfId="0" applyBorder="1"/>
    <xf numFmtId="0" fontId="0" fillId="0" borderId="45" xfId="0" applyBorder="1"/>
    <xf numFmtId="0" fontId="0" fillId="0" borderId="27" xfId="0" applyBorder="1"/>
    <xf numFmtId="0" fontId="0" fillId="0" borderId="36" xfId="0" applyBorder="1"/>
    <xf numFmtId="0" fontId="0" fillId="0" borderId="46" xfId="0" applyBorder="1"/>
    <xf numFmtId="0" fontId="0" fillId="0" borderId="43" xfId="0" applyBorder="1"/>
    <xf numFmtId="0" fontId="0" fillId="0" borderId="36" xfId="0" applyBorder="1" applyAlignment="1">
      <alignment vertical="center"/>
    </xf>
    <xf numFmtId="0" fontId="0" fillId="0" borderId="7" xfId="0" applyBorder="1"/>
    <xf numFmtId="0" fontId="0" fillId="0" borderId="47" xfId="0" applyBorder="1"/>
    <xf numFmtId="0" fontId="0" fillId="0" borderId="15" xfId="0" applyBorder="1"/>
    <xf numFmtId="169" fontId="46" fillId="9" borderId="44" xfId="199" applyNumberFormat="1" applyFont="1" applyFill="1" applyBorder="1" applyAlignment="1">
      <alignment horizontal="right" vertical="center" wrapText="1"/>
    </xf>
    <xf numFmtId="169" fontId="46" fillId="9" borderId="4" xfId="199" applyNumberFormat="1" applyFont="1" applyFill="1" applyBorder="1" applyAlignment="1">
      <alignment horizontal="right" vertical="center" wrapText="1"/>
    </xf>
    <xf numFmtId="0" fontId="86" fillId="0" borderId="34" xfId="0" applyFont="1" applyFill="1" applyBorder="1" applyAlignment="1">
      <alignment vertical="center"/>
    </xf>
    <xf numFmtId="0" fontId="0" fillId="0" borderId="42" xfId="0" applyFill="1" applyBorder="1" applyAlignment="1">
      <alignment vertical="center" wrapText="1"/>
    </xf>
    <xf numFmtId="0" fontId="0" fillId="0" borderId="42" xfId="0" applyBorder="1"/>
    <xf numFmtId="0" fontId="86" fillId="0" borderId="36" xfId="0" applyFont="1" applyFill="1" applyBorder="1" applyAlignment="1">
      <alignment vertical="center" wrapText="1"/>
    </xf>
    <xf numFmtId="0" fontId="0" fillId="0" borderId="42" xfId="0" applyBorder="1" applyAlignment="1">
      <alignment vertical="center"/>
    </xf>
    <xf numFmtId="0" fontId="86" fillId="0" borderId="42" xfId="0" applyFont="1" applyFill="1" applyBorder="1" applyAlignment="1">
      <alignment vertical="center"/>
    </xf>
    <xf numFmtId="0" fontId="0" fillId="0" borderId="42" xfId="0" applyFill="1" applyBorder="1" applyAlignment="1">
      <alignment vertical="center"/>
    </xf>
    <xf numFmtId="0" fontId="0" fillId="0" borderId="7" xfId="0" applyFill="1" applyBorder="1" applyAlignment="1">
      <alignment vertical="center" wrapText="1"/>
    </xf>
    <xf numFmtId="0" fontId="0" fillId="0" borderId="7" xfId="0" applyFill="1" applyBorder="1" applyAlignment="1">
      <alignment vertical="center"/>
    </xf>
    <xf numFmtId="0" fontId="5" fillId="0" borderId="49" xfId="110" applyFont="1" applyFill="1" applyBorder="1" applyAlignment="1">
      <alignment horizontal="center" vertical="center" wrapText="1"/>
    </xf>
    <xf numFmtId="0" fontId="0" fillId="0" borderId="15" xfId="110" applyFont="1" applyFill="1" applyBorder="1" applyAlignment="1">
      <alignment horizontal="center" vertical="center" wrapText="1"/>
    </xf>
    <xf numFmtId="0" fontId="5" fillId="0" borderId="1" xfId="110" applyFont="1" applyFill="1" applyBorder="1" applyAlignment="1">
      <alignment horizontal="center" vertical="center" wrapText="1"/>
    </xf>
    <xf numFmtId="0" fontId="153" fillId="0" borderId="34" xfId="110" applyBorder="1"/>
    <xf numFmtId="0" fontId="153" fillId="0" borderId="42" xfId="110" applyBorder="1"/>
    <xf numFmtId="0" fontId="153" fillId="0" borderId="36" xfId="110" applyBorder="1"/>
    <xf numFmtId="0" fontId="0" fillId="0" borderId="42" xfId="110" applyFont="1" applyFill="1" applyBorder="1" applyAlignment="1">
      <alignment horizontal="center" vertical="center"/>
    </xf>
    <xf numFmtId="0" fontId="153" fillId="0" borderId="7" xfId="110" applyFill="1" applyBorder="1"/>
    <xf numFmtId="0" fontId="81" fillId="0" borderId="0" xfId="0" applyFont="1"/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91" fillId="13" borderId="1" xfId="0" applyFont="1" applyFill="1" applyBorder="1" applyAlignment="1">
      <alignment horizontal="center" vertical="center" wrapText="1"/>
    </xf>
    <xf numFmtId="0" fontId="0" fillId="0" borderId="2" xfId="0" applyBorder="1"/>
    <xf numFmtId="169" fontId="45" fillId="10" borderId="1" xfId="199" applyNumberFormat="1" applyFont="1" applyFill="1" applyBorder="1" applyAlignment="1">
      <alignment horizontal="right" vertical="center" wrapText="1"/>
    </xf>
    <xf numFmtId="169" fontId="46" fillId="7" borderId="1" xfId="199" applyNumberFormat="1" applyFont="1" applyFill="1" applyBorder="1" applyAlignment="1">
      <alignment horizontal="right" vertical="center" wrapText="1"/>
    </xf>
    <xf numFmtId="0" fontId="85" fillId="0" borderId="5" xfId="110" applyFont="1" applyBorder="1" applyAlignment="1">
      <alignment horizontal="right"/>
    </xf>
    <xf numFmtId="0" fontId="0" fillId="0" borderId="4" xfId="0" applyBorder="1" applyAlignment="1">
      <alignment horizontal="center" vertical="center"/>
    </xf>
    <xf numFmtId="0" fontId="79" fillId="0" borderId="1" xfId="0" applyFont="1" applyBorder="1"/>
    <xf numFmtId="0" fontId="81" fillId="0" borderId="0" xfId="110" applyFont="1"/>
    <xf numFmtId="0" fontId="81" fillId="0" borderId="1" xfId="0" applyFont="1" applyBorder="1"/>
    <xf numFmtId="0" fontId="81" fillId="0" borderId="1" xfId="110" applyFont="1" applyBorder="1"/>
    <xf numFmtId="0" fontId="153" fillId="0" borderId="1" xfId="110" applyFill="1" applyBorder="1"/>
    <xf numFmtId="0" fontId="33" fillId="0" borderId="1" xfId="110" applyFont="1" applyFill="1" applyBorder="1"/>
    <xf numFmtId="0" fontId="92" fillId="0" borderId="1" xfId="0" applyFont="1" applyBorder="1" applyAlignment="1">
      <alignment horizontal="center" vertical="center"/>
    </xf>
    <xf numFmtId="169" fontId="45" fillId="14" borderId="1" xfId="199" applyNumberFormat="1" applyFont="1" applyFill="1" applyBorder="1" applyAlignment="1">
      <alignment horizontal="right" vertical="center" wrapText="1"/>
    </xf>
    <xf numFmtId="169" fontId="45" fillId="7" borderId="2" xfId="199" applyNumberFormat="1" applyFont="1" applyFill="1" applyBorder="1" applyAlignment="1">
      <alignment horizontal="right" vertical="center" wrapText="1"/>
    </xf>
    <xf numFmtId="0" fontId="62" fillId="0" borderId="1" xfId="110" applyFont="1" applyBorder="1"/>
    <xf numFmtId="169" fontId="46" fillId="10" borderId="1" xfId="199" applyNumberFormat="1" applyFont="1" applyFill="1" applyBorder="1" applyAlignment="1">
      <alignment horizontal="right" vertical="center" wrapText="1"/>
    </xf>
    <xf numFmtId="0" fontId="93" fillId="0" borderId="1" xfId="0" applyFont="1" applyBorder="1"/>
    <xf numFmtId="169" fontId="45" fillId="10" borderId="2" xfId="199" applyNumberFormat="1" applyFont="1" applyFill="1" applyBorder="1" applyAlignment="1">
      <alignment horizontal="right" vertical="center" wrapText="1"/>
    </xf>
    <xf numFmtId="0" fontId="33" fillId="0" borderId="1" xfId="0" applyFont="1" applyBorder="1" applyAlignment="1">
      <alignment horizontal="center" vertical="center"/>
    </xf>
    <xf numFmtId="0" fontId="48" fillId="0" borderId="0" xfId="110" applyFont="1" applyFill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0" xfId="0" applyFont="1" applyBorder="1"/>
    <xf numFmtId="0" fontId="94" fillId="13" borderId="1" xfId="0" applyFont="1" applyFill="1" applyBorder="1" applyAlignment="1">
      <alignment horizontal="center" vertical="center" wrapText="1"/>
    </xf>
    <xf numFmtId="0" fontId="33" fillId="0" borderId="2" xfId="0" applyFont="1" applyBorder="1"/>
    <xf numFmtId="0" fontId="62" fillId="0" borderId="0" xfId="110" applyFont="1"/>
    <xf numFmtId="0" fontId="95" fillId="0" borderId="1" xfId="0" applyFont="1" applyBorder="1" applyAlignment="1">
      <alignment horizontal="center" vertical="center"/>
    </xf>
    <xf numFmtId="0" fontId="5" fillId="0" borderId="44" xfId="11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44" fillId="0" borderId="50" xfId="64" applyFont="1" applyFill="1" applyBorder="1" applyAlignment="1">
      <alignment horizontal="center" vertical="center"/>
    </xf>
    <xf numFmtId="0" fontId="38" fillId="9" borderId="14" xfId="64" applyFont="1" applyFill="1" applyBorder="1" applyAlignment="1">
      <alignment vertical="center" wrapText="1"/>
    </xf>
    <xf numFmtId="169" fontId="46" fillId="9" borderId="7" xfId="199" applyNumberFormat="1" applyFont="1" applyFill="1" applyBorder="1" applyAlignment="1">
      <alignment horizontal="right" vertical="center" wrapText="1"/>
    </xf>
    <xf numFmtId="169" fontId="46" fillId="9" borderId="47" xfId="199" applyNumberFormat="1" applyFont="1" applyFill="1" applyBorder="1" applyAlignment="1">
      <alignment horizontal="right" vertical="center" wrapText="1"/>
    </xf>
    <xf numFmtId="0" fontId="0" fillId="0" borderId="44" xfId="0" applyBorder="1"/>
    <xf numFmtId="0" fontId="38" fillId="9" borderId="1" xfId="64" applyFont="1" applyFill="1" applyBorder="1" applyAlignment="1">
      <alignment vertical="center" wrapText="1"/>
    </xf>
    <xf numFmtId="0" fontId="91" fillId="13" borderId="34" xfId="0" applyFont="1" applyFill="1" applyBorder="1" applyAlignment="1">
      <alignment horizontal="center" vertical="center" wrapText="1"/>
    </xf>
    <xf numFmtId="0" fontId="0" fillId="0" borderId="14" xfId="0" applyBorder="1"/>
    <xf numFmtId="0" fontId="91" fillId="13" borderId="7" xfId="0" applyFont="1" applyFill="1" applyBorder="1" applyAlignment="1">
      <alignment horizontal="center" vertical="center" wrapText="1"/>
    </xf>
    <xf numFmtId="0" fontId="27" fillId="0" borderId="0" xfId="64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vertical="center"/>
    </xf>
    <xf numFmtId="0" fontId="0" fillId="0" borderId="27" xfId="0" applyBorder="1" applyAlignment="1">
      <alignment vertical="center" wrapText="1"/>
    </xf>
    <xf numFmtId="0" fontId="0" fillId="0" borderId="43" xfId="0" applyBorder="1" applyAlignment="1">
      <alignment vertical="center"/>
    </xf>
    <xf numFmtId="0" fontId="0" fillId="0" borderId="15" xfId="0" applyBorder="1" applyAlignment="1">
      <alignment vertical="center"/>
    </xf>
    <xf numFmtId="0" fontId="79" fillId="0" borderId="0" xfId="0" applyFont="1" applyBorder="1"/>
    <xf numFmtId="0" fontId="153" fillId="0" borderId="20" xfId="110" applyBorder="1"/>
    <xf numFmtId="0" fontId="0" fillId="0" borderId="0" xfId="107" applyFont="1"/>
    <xf numFmtId="0" fontId="10" fillId="0" borderId="0" xfId="107" applyFont="1" applyFill="1"/>
    <xf numFmtId="0" fontId="153" fillId="0" borderId="0" xfId="107" applyFill="1"/>
    <xf numFmtId="0" fontId="153" fillId="0" borderId="0" xfId="73" applyAlignment="1">
      <alignment horizontal="left" vertical="center" indent="1"/>
    </xf>
    <xf numFmtId="0" fontId="153" fillId="0" borderId="0" xfId="107"/>
    <xf numFmtId="0" fontId="153" fillId="0" borderId="0" xfId="107" applyAlignment="1">
      <alignment horizontal="center"/>
    </xf>
    <xf numFmtId="0" fontId="5" fillId="0" borderId="1" xfId="107" applyFont="1" applyBorder="1" applyAlignment="1">
      <alignment horizontal="center" vertical="center"/>
    </xf>
    <xf numFmtId="0" fontId="5" fillId="0" borderId="1" xfId="107" applyFont="1" applyBorder="1" applyAlignment="1">
      <alignment horizontal="center" vertical="center" wrapText="1"/>
    </xf>
    <xf numFmtId="0" fontId="0" fillId="2" borderId="1" xfId="107" applyFont="1" applyFill="1" applyBorder="1" applyAlignment="1">
      <alignment horizontal="center" vertical="center"/>
    </xf>
    <xf numFmtId="178" fontId="34" fillId="9" borderId="4" xfId="199" applyNumberFormat="1" applyFont="1" applyFill="1" applyBorder="1" applyAlignment="1">
      <alignment horizontal="center" vertical="center" wrapText="1"/>
    </xf>
    <xf numFmtId="178" fontId="34" fillId="9" borderId="1" xfId="199" applyNumberFormat="1" applyFont="1" applyFill="1" applyBorder="1" applyAlignment="1">
      <alignment horizontal="center" vertical="center" wrapText="1"/>
    </xf>
    <xf numFmtId="178" fontId="96" fillId="0" borderId="53" xfId="199" applyNumberFormat="1" applyFont="1" applyFill="1" applyBorder="1" applyAlignment="1">
      <alignment horizontal="left" vertical="center" wrapText="1"/>
    </xf>
    <xf numFmtId="178" fontId="96" fillId="0" borderId="54" xfId="199" applyNumberFormat="1" applyFont="1" applyFill="1" applyBorder="1" applyAlignment="1">
      <alignment horizontal="left" vertical="center" wrapText="1"/>
    </xf>
    <xf numFmtId="0" fontId="23" fillId="0" borderId="55" xfId="107" applyFont="1" applyBorder="1" applyAlignment="1">
      <alignment horizontal="left" vertical="top" wrapText="1"/>
    </xf>
    <xf numFmtId="0" fontId="23" fillId="0" borderId="16" xfId="107" applyFont="1" applyBorder="1" applyAlignment="1">
      <alignment vertical="top" wrapText="1"/>
    </xf>
    <xf numFmtId="0" fontId="23" fillId="0" borderId="7" xfId="107" applyFont="1" applyBorder="1" applyAlignment="1">
      <alignment horizontal="left" vertical="top" wrapText="1"/>
    </xf>
    <xf numFmtId="0" fontId="23" fillId="0" borderId="14" xfId="107" applyFont="1" applyBorder="1" applyAlignment="1">
      <alignment vertical="top" wrapText="1"/>
    </xf>
    <xf numFmtId="169" fontId="11" fillId="9" borderId="1" xfId="1" applyNumberFormat="1" applyFont="1" applyFill="1" applyBorder="1" applyAlignment="1">
      <alignment horizontal="right" vertical="center" wrapText="1"/>
    </xf>
    <xf numFmtId="175" fontId="0" fillId="0" borderId="1" xfId="107" applyNumberFormat="1" applyFont="1" applyFill="1" applyBorder="1" applyAlignment="1">
      <alignment horizontal="right" vertical="center" wrapText="1"/>
    </xf>
    <xf numFmtId="0" fontId="0" fillId="9" borderId="1" xfId="107" applyFont="1" applyFill="1" applyBorder="1" applyAlignment="1">
      <alignment horizontal="right" vertical="center" wrapText="1"/>
    </xf>
    <xf numFmtId="175" fontId="31" fillId="2" borderId="1" xfId="107" applyNumberFormat="1" applyFont="1" applyFill="1" applyBorder="1" applyAlignment="1">
      <alignment horizontal="right" vertical="center" wrapText="1"/>
    </xf>
    <xf numFmtId="0" fontId="8" fillId="0" borderId="0" xfId="107" applyFont="1" applyAlignment="1">
      <alignment vertical="center"/>
    </xf>
    <xf numFmtId="175" fontId="23" fillId="2" borderId="0" xfId="107" applyNumberFormat="1" applyFont="1" applyFill="1" applyBorder="1" applyAlignment="1">
      <alignment horizontal="center" vertical="center" wrapText="1"/>
    </xf>
    <xf numFmtId="0" fontId="23" fillId="2" borderId="1" xfId="107" applyFont="1" applyFill="1" applyBorder="1" applyAlignment="1">
      <alignment horizontal="left" vertical="center" indent="1"/>
    </xf>
    <xf numFmtId="0" fontId="34" fillId="2" borderId="4" xfId="199" applyNumberFormat="1" applyFont="1" applyFill="1" applyBorder="1" applyAlignment="1">
      <alignment horizontal="center" vertical="center" wrapText="1"/>
    </xf>
    <xf numFmtId="0" fontId="34" fillId="2" borderId="1" xfId="199" applyNumberFormat="1" applyFont="1" applyFill="1" applyBorder="1" applyAlignment="1">
      <alignment horizontal="center" vertical="center" wrapText="1"/>
    </xf>
    <xf numFmtId="0" fontId="23" fillId="9" borderId="1" xfId="107" applyFont="1" applyFill="1" applyBorder="1" applyAlignment="1">
      <alignment horizontal="left" vertical="center" indent="1"/>
    </xf>
    <xf numFmtId="0" fontId="0" fillId="9" borderId="4" xfId="107" applyFont="1" applyFill="1" applyBorder="1" applyAlignment="1">
      <alignment horizontal="center" vertical="center" wrapText="1"/>
    </xf>
    <xf numFmtId="0" fontId="0" fillId="9" borderId="1" xfId="107" applyFont="1" applyFill="1" applyBorder="1" applyAlignment="1">
      <alignment horizontal="center" vertical="center" wrapText="1"/>
    </xf>
    <xf numFmtId="0" fontId="21" fillId="0" borderId="0" xfId="107" applyFont="1" applyFill="1" applyBorder="1" applyAlignment="1">
      <alignment horizontal="left" vertical="center" indent="1"/>
    </xf>
    <xf numFmtId="0" fontId="23" fillId="0" borderId="0" xfId="107" applyFont="1" applyFill="1" applyBorder="1" applyAlignment="1">
      <alignment horizontal="center" vertical="center" wrapText="1"/>
    </xf>
    <xf numFmtId="0" fontId="0" fillId="0" borderId="0" xfId="107" applyFont="1" applyFill="1"/>
    <xf numFmtId="0" fontId="36" fillId="0" borderId="0" xfId="64" applyFont="1" applyBorder="1" applyAlignment="1">
      <alignment horizontal="left" vertical="center" wrapText="1"/>
    </xf>
    <xf numFmtId="0" fontId="0" fillId="0" borderId="0" xfId="73" applyFont="1" applyAlignment="1">
      <alignment horizontal="left" vertical="center" indent="1"/>
    </xf>
    <xf numFmtId="0" fontId="0" fillId="0" borderId="0" xfId="73" applyFont="1" applyBorder="1" applyAlignment="1">
      <alignment horizontal="left" vertical="center" indent="1"/>
    </xf>
    <xf numFmtId="0" fontId="34" fillId="0" borderId="0" xfId="73" applyFont="1" applyBorder="1" applyAlignment="1">
      <alignment horizontal="left" vertical="center" indent="1"/>
    </xf>
    <xf numFmtId="0" fontId="21" fillId="0" borderId="0" xfId="107" applyFont="1" applyBorder="1" applyAlignment="1">
      <alignment horizontal="left" vertical="center" indent="1"/>
    </xf>
    <xf numFmtId="0" fontId="21" fillId="0" borderId="0" xfId="107" applyFont="1" applyBorder="1" applyAlignment="1">
      <alignment vertical="center" wrapText="1"/>
    </xf>
    <xf numFmtId="0" fontId="153" fillId="0" borderId="0" xfId="107" applyBorder="1"/>
    <xf numFmtId="0" fontId="0" fillId="0" borderId="0" xfId="107" applyFont="1" applyAlignment="1">
      <alignment horizontal="center"/>
    </xf>
    <xf numFmtId="169" fontId="11" fillId="9" borderId="1" xfId="1" applyNumberFormat="1" applyFont="1" applyFill="1" applyBorder="1" applyAlignment="1">
      <alignment horizontal="center" vertical="center" wrapText="1"/>
    </xf>
    <xf numFmtId="0" fontId="153" fillId="0" borderId="0" xfId="107" applyFill="1" applyAlignment="1">
      <alignment horizontal="center"/>
    </xf>
    <xf numFmtId="0" fontId="27" fillId="0" borderId="1" xfId="64" applyFont="1" applyFill="1" applyBorder="1" applyAlignment="1"/>
    <xf numFmtId="0" fontId="11" fillId="0" borderId="1" xfId="64" applyFont="1" applyFill="1" applyBorder="1" applyAlignment="1"/>
    <xf numFmtId="0" fontId="51" fillId="0" borderId="0" xfId="157" applyFont="1" applyAlignment="1" applyProtection="1">
      <alignment horizontal="center"/>
      <protection hidden="1"/>
    </xf>
    <xf numFmtId="0" fontId="0" fillId="9" borderId="1" xfId="107" applyFont="1" applyFill="1" applyBorder="1" applyAlignment="1">
      <alignment horizontal="left" vertical="center" wrapText="1"/>
    </xf>
    <xf numFmtId="0" fontId="21" fillId="0" borderId="0" xfId="71" applyFont="1" applyBorder="1" applyAlignment="1">
      <alignment vertical="center"/>
    </xf>
    <xf numFmtId="0" fontId="34" fillId="0" borderId="3" xfId="64" applyFont="1" applyFill="1" applyBorder="1" applyAlignment="1">
      <alignment vertical="center" wrapText="1"/>
    </xf>
    <xf numFmtId="0" fontId="34" fillId="9" borderId="2" xfId="64" applyFont="1" applyFill="1" applyBorder="1" applyAlignment="1">
      <alignment vertical="center" wrapText="1"/>
    </xf>
    <xf numFmtId="0" fontId="27" fillId="0" borderId="4" xfId="64" applyFont="1" applyFill="1" applyBorder="1" applyAlignment="1">
      <alignment horizontal="center" vertical="center"/>
    </xf>
    <xf numFmtId="0" fontId="23" fillId="0" borderId="1" xfId="110" applyFont="1" applyBorder="1" applyAlignment="1">
      <alignment horizontal="center" vertical="top" wrapText="1"/>
    </xf>
    <xf numFmtId="0" fontId="23" fillId="0" borderId="4" xfId="110" applyFont="1" applyBorder="1" applyAlignment="1">
      <alignment horizontal="center" vertical="top" wrapText="1"/>
    </xf>
    <xf numFmtId="0" fontId="23" fillId="0" borderId="0" xfId="107" applyFont="1" applyFill="1" applyBorder="1" applyAlignment="1">
      <alignment horizontal="center" vertical="center" textRotation="90" wrapText="1"/>
    </xf>
    <xf numFmtId="0" fontId="0" fillId="0" borderId="0" xfId="107" applyFont="1" applyFill="1" applyBorder="1" applyAlignment="1">
      <alignment horizontal="center" vertical="center" wrapText="1"/>
    </xf>
    <xf numFmtId="0" fontId="34" fillId="0" borderId="0" xfId="64" applyFont="1" applyFill="1" applyBorder="1" applyAlignment="1">
      <alignment horizontal="left" vertical="center" wrapText="1"/>
    </xf>
    <xf numFmtId="170" fontId="27" fillId="0" borderId="0" xfId="157" applyNumberFormat="1" applyFont="1" applyAlignment="1" applyProtection="1">
      <alignment horizontal="right"/>
      <protection hidden="1"/>
    </xf>
    <xf numFmtId="0" fontId="34" fillId="0" borderId="1" xfId="64" applyFont="1" applyFill="1" applyBorder="1" applyAlignment="1">
      <alignment horizontal="left" vertical="center" wrapText="1" indent="1"/>
    </xf>
    <xf numFmtId="0" fontId="23" fillId="0" borderId="1" xfId="64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7" fillId="0" borderId="0" xfId="0" applyFont="1" applyAlignment="1">
      <alignment horizontal="right" vertical="center"/>
    </xf>
    <xf numFmtId="0" fontId="97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8" fillId="0" borderId="0" xfId="64" applyFont="1" applyBorder="1" applyAlignment="1">
      <alignment vertical="center" wrapText="1"/>
    </xf>
    <xf numFmtId="0" fontId="20" fillId="0" borderId="0" xfId="0" applyFont="1" applyAlignment="1">
      <alignment horizontal="right" vertical="center" wrapText="1"/>
    </xf>
    <xf numFmtId="0" fontId="20" fillId="0" borderId="57" xfId="0" applyFont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8" fillId="0" borderId="0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right" vertical="center" wrapText="1"/>
    </xf>
    <xf numFmtId="0" fontId="63" fillId="0" borderId="0" xfId="0" applyFont="1" applyAlignment="1">
      <alignment vertical="center"/>
    </xf>
    <xf numFmtId="0" fontId="19" fillId="0" borderId="0" xfId="62" applyFont="1" applyFill="1" applyBorder="1" applyAlignment="1">
      <alignment horizontal="right" vertical="center"/>
    </xf>
    <xf numFmtId="0" fontId="20" fillId="0" borderId="0" xfId="0" applyFont="1" applyBorder="1" applyAlignment="1">
      <alignment vertical="center" wrapText="1"/>
    </xf>
    <xf numFmtId="0" fontId="99" fillId="0" borderId="0" xfId="0" applyFont="1"/>
    <xf numFmtId="0" fontId="99" fillId="0" borderId="0" xfId="0" applyFont="1" applyBorder="1"/>
    <xf numFmtId="0" fontId="99" fillId="0" borderId="0" xfId="0" applyFont="1" applyBorder="1" applyAlignment="1">
      <alignment horizontal="right"/>
    </xf>
    <xf numFmtId="0" fontId="99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29" fillId="0" borderId="0" xfId="0" applyFont="1"/>
    <xf numFmtId="9" fontId="0" fillId="0" borderId="0" xfId="0" applyNumberFormat="1"/>
    <xf numFmtId="9" fontId="0" fillId="0" borderId="0" xfId="0" applyNumberFormat="1" applyAlignment="1">
      <alignment vertical="center" wrapText="1"/>
    </xf>
    <xf numFmtId="0" fontId="34" fillId="0" borderId="0" xfId="50" applyFont="1"/>
    <xf numFmtId="0" fontId="100" fillId="0" borderId="0" xfId="50" applyFont="1" applyAlignment="1">
      <alignment horizontal="center"/>
    </xf>
    <xf numFmtId="0" fontId="100" fillId="0" borderId="0" xfId="50" applyFont="1" applyFill="1" applyAlignment="1">
      <alignment horizontal="center"/>
    </xf>
    <xf numFmtId="0" fontId="101" fillId="0" borderId="0" xfId="50" applyAlignment="1">
      <alignment horizontal="left"/>
    </xf>
    <xf numFmtId="0" fontId="102" fillId="0" borderId="0" xfId="50" applyFont="1" applyAlignment="1">
      <alignment horizontal="left" vertical="center"/>
    </xf>
    <xf numFmtId="0" fontId="102" fillId="0" borderId="0" xfId="50" applyFont="1"/>
    <xf numFmtId="0" fontId="101" fillId="0" borderId="0" xfId="50"/>
    <xf numFmtId="0" fontId="103" fillId="0" borderId="0" xfId="37" applyFont="1" applyAlignment="1" applyProtection="1">
      <alignment horizontal="left"/>
      <protection hidden="1"/>
    </xf>
    <xf numFmtId="0" fontId="36" fillId="0" borderId="0" xfId="50" applyFont="1"/>
    <xf numFmtId="0" fontId="36" fillId="0" borderId="0" xfId="50" applyFont="1" applyAlignment="1">
      <alignment horizontal="left" vertical="center"/>
    </xf>
    <xf numFmtId="0" fontId="30" fillId="0" borderId="0" xfId="50" applyFont="1" applyAlignment="1">
      <alignment horizontal="left" vertical="center"/>
    </xf>
    <xf numFmtId="0" fontId="104" fillId="0" borderId="0" xfId="50" applyFont="1"/>
    <xf numFmtId="0" fontId="100" fillId="9" borderId="58" xfId="50" applyFont="1" applyFill="1" applyBorder="1" applyAlignment="1">
      <alignment horizontal="center" vertical="center" wrapText="1"/>
    </xf>
    <xf numFmtId="0" fontId="100" fillId="9" borderId="59" xfId="50" applyFont="1" applyFill="1" applyBorder="1" applyAlignment="1">
      <alignment horizontal="center" vertical="center" wrapText="1"/>
    </xf>
    <xf numFmtId="0" fontId="105" fillId="9" borderId="59" xfId="50" applyFont="1" applyFill="1" applyBorder="1" applyAlignment="1">
      <alignment horizontal="center" vertical="center" wrapText="1"/>
    </xf>
    <xf numFmtId="0" fontId="100" fillId="9" borderId="60" xfId="50" applyFont="1" applyFill="1" applyBorder="1" applyAlignment="1">
      <alignment horizontal="center" vertical="center" wrapText="1"/>
    </xf>
    <xf numFmtId="170" fontId="5" fillId="0" borderId="13" xfId="50" applyNumberFormat="1" applyFont="1" applyBorder="1" applyAlignment="1">
      <alignment vertical="center"/>
    </xf>
    <xf numFmtId="0" fontId="100" fillId="0" borderId="1" xfId="50" applyFont="1" applyFill="1" applyBorder="1" applyAlignment="1">
      <alignment horizontal="center" vertical="center" wrapText="1"/>
    </xf>
    <xf numFmtId="170" fontId="5" fillId="0" borderId="20" xfId="50" applyNumberFormat="1" applyFont="1" applyBorder="1" applyAlignment="1">
      <alignment vertical="center"/>
    </xf>
    <xf numFmtId="0" fontId="102" fillId="0" borderId="1" xfId="50" applyFont="1" applyBorder="1" applyAlignment="1">
      <alignment horizontal="left" vertical="center" wrapText="1"/>
    </xf>
    <xf numFmtId="0" fontId="102" fillId="0" borderId="1" xfId="50" applyFont="1" applyBorder="1"/>
    <xf numFmtId="0" fontId="10" fillId="0" borderId="1" xfId="50" applyFont="1" applyBorder="1"/>
    <xf numFmtId="0" fontId="101" fillId="0" borderId="1" xfId="50" applyBorder="1" applyAlignment="1">
      <alignment horizontal="left"/>
    </xf>
    <xf numFmtId="0" fontId="107" fillId="0" borderId="1" xfId="37" applyFont="1" applyBorder="1" applyAlignment="1" applyProtection="1"/>
    <xf numFmtId="170" fontId="5" fillId="0" borderId="15" xfId="50" applyNumberFormat="1" applyFont="1" applyBorder="1" applyAlignment="1">
      <alignment vertical="center"/>
    </xf>
    <xf numFmtId="0" fontId="102" fillId="0" borderId="1" xfId="50" applyFont="1" applyBorder="1" applyAlignment="1">
      <alignment horizontal="left" vertical="center"/>
    </xf>
    <xf numFmtId="170" fontId="5" fillId="0" borderId="1" xfId="50" applyNumberFormat="1" applyFont="1" applyBorder="1" applyAlignment="1">
      <alignment horizontal="center" vertical="center"/>
    </xf>
    <xf numFmtId="0" fontId="101" fillId="0" borderId="1" xfId="50" applyBorder="1"/>
    <xf numFmtId="0" fontId="108" fillId="0" borderId="1" xfId="37" applyBorder="1" applyAlignment="1" applyProtection="1"/>
    <xf numFmtId="0" fontId="108" fillId="0" borderId="0" xfId="37" applyAlignment="1" applyProtection="1"/>
    <xf numFmtId="0" fontId="109" fillId="0" borderId="57" xfId="0" applyFont="1" applyBorder="1" applyAlignment="1">
      <alignment vertical="center" wrapText="1"/>
    </xf>
    <xf numFmtId="0" fontId="102" fillId="0" borderId="6" xfId="50" applyFont="1" applyBorder="1" applyAlignment="1">
      <alignment horizontal="left" vertical="center"/>
    </xf>
    <xf numFmtId="0" fontId="102" fillId="0" borderId="6" xfId="50" applyFont="1" applyBorder="1"/>
    <xf numFmtId="0" fontId="10" fillId="0" borderId="6" xfId="50" applyFont="1" applyBorder="1"/>
    <xf numFmtId="0" fontId="101" fillId="0" borderId="6" xfId="50" applyBorder="1" applyAlignment="1">
      <alignment horizontal="left"/>
    </xf>
    <xf numFmtId="0" fontId="109" fillId="0" borderId="0" xfId="0" applyFont="1" applyBorder="1" applyAlignment="1">
      <alignment vertical="center" wrapText="1"/>
    </xf>
    <xf numFmtId="0" fontId="102" fillId="0" borderId="1" xfId="50" applyFont="1" applyBorder="1" applyAlignment="1">
      <alignment horizontal="center" vertical="center"/>
    </xf>
    <xf numFmtId="0" fontId="108" fillId="0" borderId="63" xfId="37" applyBorder="1" applyAlignment="1" applyProtection="1">
      <alignment vertical="center" wrapText="1"/>
    </xf>
    <xf numFmtId="0" fontId="108" fillId="0" borderId="63" xfId="37" applyBorder="1" applyAlignment="1" applyProtection="1"/>
    <xf numFmtId="0" fontId="108" fillId="0" borderId="68" xfId="37" applyBorder="1" applyAlignment="1" applyProtection="1"/>
    <xf numFmtId="170" fontId="5" fillId="0" borderId="69" xfId="50" applyNumberFormat="1" applyFont="1" applyBorder="1" applyAlignment="1">
      <alignment horizontal="center" vertical="center"/>
    </xf>
    <xf numFmtId="0" fontId="102" fillId="0" borderId="70" xfId="50" applyFont="1" applyBorder="1" applyAlignment="1">
      <alignment horizontal="center" vertical="center"/>
    </xf>
    <xf numFmtId="0" fontId="108" fillId="0" borderId="73" xfId="37" applyBorder="1" applyAlignment="1" applyProtection="1"/>
    <xf numFmtId="0" fontId="102" fillId="0" borderId="70" xfId="50" applyFont="1" applyBorder="1" applyAlignment="1">
      <alignment horizontal="left" vertical="center"/>
    </xf>
    <xf numFmtId="0" fontId="108" fillId="0" borderId="74" xfId="37" applyBorder="1" applyAlignment="1" applyProtection="1"/>
    <xf numFmtId="170" fontId="5" fillId="0" borderId="75" xfId="50" applyNumberFormat="1" applyFont="1" applyBorder="1" applyAlignment="1">
      <alignment horizontal="center"/>
    </xf>
    <xf numFmtId="0" fontId="102" fillId="0" borderId="61" xfId="50" applyFont="1" applyBorder="1" applyAlignment="1">
      <alignment horizontal="left" vertical="center"/>
    </xf>
    <xf numFmtId="0" fontId="102" fillId="0" borderId="61" xfId="50" applyFont="1" applyBorder="1" applyAlignment="1">
      <alignment horizontal="center"/>
    </xf>
    <xf numFmtId="0" fontId="108" fillId="0" borderId="78" xfId="37" applyBorder="1" applyAlignment="1" applyProtection="1"/>
    <xf numFmtId="0" fontId="102" fillId="0" borderId="1" xfId="50" applyFont="1" applyBorder="1" applyAlignment="1">
      <alignment horizontal="center"/>
    </xf>
    <xf numFmtId="0" fontId="100" fillId="0" borderId="0" xfId="50" applyFont="1" applyBorder="1" applyAlignment="1">
      <alignment horizontal="center"/>
    </xf>
    <xf numFmtId="0" fontId="100" fillId="0" borderId="0" xfId="50" applyFont="1" applyFill="1" applyBorder="1" applyAlignment="1">
      <alignment horizontal="center"/>
    </xf>
    <xf numFmtId="0" fontId="5" fillId="0" borderId="0" xfId="0" applyFont="1" applyProtection="1">
      <protection locked="0"/>
    </xf>
    <xf numFmtId="0" fontId="110" fillId="0" borderId="0" xfId="0" applyFont="1" applyProtection="1">
      <protection locked="0"/>
    </xf>
    <xf numFmtId="0" fontId="0" fillId="0" borderId="0" xfId="0" applyProtection="1">
      <protection locked="0" hidden="1"/>
    </xf>
    <xf numFmtId="164" fontId="111" fillId="0" borderId="0" xfId="1" applyFont="1" applyProtection="1">
      <protection locked="0" hidden="1"/>
    </xf>
    <xf numFmtId="9" fontId="0" fillId="0" borderId="0" xfId="3" applyFont="1" applyProtection="1">
      <protection locked="0"/>
    </xf>
    <xf numFmtId="0" fontId="111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Protection="1">
      <protection locked="0" hidden="1"/>
    </xf>
    <xf numFmtId="0" fontId="111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179" fontId="0" fillId="15" borderId="79" xfId="2" applyNumberFormat="1" applyFont="1" applyFill="1" applyBorder="1" applyAlignment="1" applyProtection="1">
      <alignment horizontal="right"/>
      <protection locked="0" hidden="1"/>
    </xf>
    <xf numFmtId="0" fontId="112" fillId="0" borderId="1" xfId="0" applyFont="1" applyBorder="1" applyAlignment="1" applyProtection="1">
      <alignment vertical="center" wrapText="1"/>
      <protection hidden="1"/>
    </xf>
    <xf numFmtId="0" fontId="0" fillId="0" borderId="1" xfId="0" applyBorder="1" applyAlignment="1" applyProtection="1">
      <alignment vertical="center"/>
      <protection locked="0" hidden="1"/>
    </xf>
    <xf numFmtId="164" fontId="111" fillId="0" borderId="1" xfId="1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111" fillId="0" borderId="1" xfId="0" applyFont="1" applyBorder="1" applyAlignment="1" applyProtection="1">
      <alignment horizontal="center" vertical="center"/>
      <protection locked="0"/>
    </xf>
    <xf numFmtId="0" fontId="111" fillId="0" borderId="1" xfId="0" applyFont="1" applyBorder="1" applyAlignment="1" applyProtection="1">
      <alignment horizontal="center" vertical="center" wrapText="1"/>
      <protection locked="0" hidden="1"/>
    </xf>
    <xf numFmtId="9" fontId="113" fillId="4" borderId="1" xfId="3" applyFont="1" applyFill="1" applyBorder="1" applyAlignment="1" applyProtection="1">
      <alignment horizontal="right" vertical="center" wrapText="1"/>
      <protection hidden="1"/>
    </xf>
    <xf numFmtId="180" fontId="27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4" fillId="4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5" fillId="4" borderId="1" xfId="0" applyNumberFormat="1" applyFont="1" applyFill="1" applyBorder="1" applyAlignment="1" applyProtection="1">
      <alignment horizontal="right" vertical="center" wrapText="1"/>
      <protection locked="0"/>
    </xf>
    <xf numFmtId="9" fontId="113" fillId="16" borderId="1" xfId="3" applyFont="1" applyFill="1" applyBorder="1" applyAlignment="1" applyProtection="1">
      <alignment horizontal="right" vertical="center" wrapText="1"/>
      <protection hidden="1"/>
    </xf>
    <xf numFmtId="180" fontId="27" fillId="16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4" fillId="16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5" fillId="16" borderId="1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Protection="1">
      <protection locked="0" hidden="1"/>
    </xf>
    <xf numFmtId="9" fontId="0" fillId="0" borderId="0" xfId="3" applyFont="1" applyAlignment="1" applyProtection="1">
      <alignment horizontal="center" wrapText="1"/>
      <protection locked="0"/>
    </xf>
    <xf numFmtId="0" fontId="99" fillId="0" borderId="1" xfId="0" applyFont="1" applyBorder="1"/>
    <xf numFmtId="9" fontId="99" fillId="0" borderId="1" xfId="0" applyNumberFormat="1" applyFont="1" applyBorder="1"/>
    <xf numFmtId="9" fontId="111" fillId="0" borderId="0" xfId="3" applyFont="1" applyProtection="1">
      <protection locked="0" hidden="1"/>
    </xf>
    <xf numFmtId="9" fontId="34" fillId="0" borderId="0" xfId="0" applyNumberFormat="1" applyFont="1" applyProtection="1">
      <protection locked="0"/>
    </xf>
    <xf numFmtId="9" fontId="34" fillId="0" borderId="0" xfId="0" applyNumberFormat="1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0" fillId="0" borderId="4" xfId="0" applyBorder="1" applyAlignment="1">
      <alignment horizontal="center"/>
    </xf>
    <xf numFmtId="0" fontId="27" fillId="0" borderId="1" xfId="64" applyFont="1" applyFill="1" applyBorder="1" applyAlignment="1">
      <alignment horizontal="center" vertical="center" wrapText="1"/>
    </xf>
    <xf numFmtId="0" fontId="34" fillId="0" borderId="1" xfId="64" applyFont="1" applyFill="1" applyBorder="1" applyAlignment="1">
      <alignment horizontal="center" vertical="center" wrapText="1"/>
    </xf>
    <xf numFmtId="0" fontId="5" fillId="0" borderId="4" xfId="110" applyFont="1" applyFill="1" applyBorder="1" applyAlignment="1">
      <alignment horizontal="center" vertical="center"/>
    </xf>
    <xf numFmtId="0" fontId="44" fillId="0" borderId="1" xfId="64" applyFont="1" applyFill="1" applyBorder="1" applyAlignment="1">
      <alignment horizontal="center" vertical="center"/>
    </xf>
    <xf numFmtId="0" fontId="44" fillId="0" borderId="4" xfId="64" applyFont="1" applyFill="1" applyBorder="1" applyAlignment="1">
      <alignment horizontal="center" vertical="center"/>
    </xf>
    <xf numFmtId="0" fontId="5" fillId="0" borderId="6" xfId="110" applyFont="1" applyFill="1" applyBorder="1" applyAlignment="1">
      <alignment horizontal="center" vertical="center" wrapText="1"/>
    </xf>
    <xf numFmtId="0" fontId="5" fillId="0" borderId="7" xfId="110" applyFont="1" applyFill="1" applyBorder="1" applyAlignment="1">
      <alignment horizontal="center" vertical="center" wrapText="1"/>
    </xf>
    <xf numFmtId="0" fontId="33" fillId="0" borderId="1" xfId="64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horizontal="center" vertical="center" wrapText="1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27" fillId="2" borderId="1" xfId="64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center" vertical="center" wrapText="1"/>
    </xf>
    <xf numFmtId="0" fontId="27" fillId="2" borderId="16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27" fillId="2" borderId="20" xfId="64" applyFont="1" applyFill="1" applyBorder="1" applyAlignment="1">
      <alignment horizontal="center" vertical="center" wrapText="1"/>
    </xf>
    <xf numFmtId="0" fontId="41" fillId="2" borderId="16" xfId="64" applyFont="1" applyFill="1" applyBorder="1" applyAlignment="1">
      <alignment horizontal="center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41" fillId="2" borderId="20" xfId="64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9" fontId="45" fillId="44" borderId="1" xfId="199" applyNumberFormat="1" applyFont="1" applyFill="1" applyBorder="1" applyAlignment="1">
      <alignment horizontal="right" vertical="center" wrapText="1"/>
    </xf>
    <xf numFmtId="0" fontId="0" fillId="7" borderId="1" xfId="0" applyFill="1" applyBorder="1" applyAlignment="1">
      <alignment horizontal="center" vertical="center"/>
    </xf>
    <xf numFmtId="169" fontId="45" fillId="44" borderId="2" xfId="199" applyNumberFormat="1" applyFont="1" applyFill="1" applyBorder="1" applyAlignment="1">
      <alignment horizontal="right" vertical="center" wrapText="1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169" fontId="70" fillId="44" borderId="1" xfId="199" applyNumberFormat="1" applyFont="1" applyFill="1" applyBorder="1" applyAlignment="1">
      <alignment horizontal="right" vertical="center" wrapText="1"/>
    </xf>
    <xf numFmtId="0" fontId="102" fillId="0" borderId="89" xfId="50" applyFont="1" applyBorder="1"/>
    <xf numFmtId="0" fontId="73" fillId="0" borderId="89" xfId="107" applyFont="1" applyFill="1" applyBorder="1" applyAlignment="1">
      <alignment horizontal="center" vertical="center" textRotation="90" wrapText="1"/>
    </xf>
    <xf numFmtId="0" fontId="5" fillId="0" borderId="93" xfId="110" applyFont="1" applyFill="1" applyBorder="1" applyAlignment="1">
      <alignment vertical="center" wrapText="1"/>
    </xf>
    <xf numFmtId="0" fontId="27" fillId="0" borderId="94" xfId="64" applyFont="1" applyFill="1" applyBorder="1" applyAlignment="1">
      <alignment horizontal="left" vertical="center" wrapText="1"/>
    </xf>
    <xf numFmtId="0" fontId="27" fillId="0" borderId="89" xfId="64" applyFont="1" applyFill="1" applyBorder="1" applyAlignment="1">
      <alignment vertical="center" wrapText="1"/>
    </xf>
    <xf numFmtId="0" fontId="34" fillId="9" borderId="89" xfId="64" applyFont="1" applyFill="1" applyBorder="1" applyAlignment="1">
      <alignment vertical="center" wrapText="1"/>
    </xf>
    <xf numFmtId="0" fontId="0" fillId="0" borderId="89" xfId="107" applyFont="1" applyFill="1" applyBorder="1" applyAlignment="1">
      <alignment vertical="center" wrapText="1"/>
    </xf>
    <xf numFmtId="0" fontId="34" fillId="9" borderId="0" xfId="64" applyFont="1" applyFill="1" applyBorder="1" applyAlignment="1">
      <alignment vertical="center" wrapText="1"/>
    </xf>
    <xf numFmtId="0" fontId="23" fillId="0" borderId="16" xfId="110" applyFont="1" applyFill="1" applyBorder="1" applyAlignment="1">
      <alignment horizontal="center" vertical="top" wrapText="1"/>
    </xf>
    <xf numFmtId="0" fontId="44" fillId="0" borderId="14" xfId="64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right"/>
    </xf>
    <xf numFmtId="169" fontId="62" fillId="0" borderId="89" xfId="199" applyNumberFormat="1" applyFont="1" applyFill="1" applyBorder="1" applyAlignment="1">
      <alignment horizontal="right" vertical="center" wrapText="1"/>
    </xf>
    <xf numFmtId="0" fontId="50" fillId="0" borderId="89" xfId="64" applyFont="1" applyFill="1" applyBorder="1" applyAlignment="1">
      <alignment horizontal="right"/>
    </xf>
    <xf numFmtId="0" fontId="27" fillId="2" borderId="89" xfId="64" applyFont="1" applyFill="1" applyBorder="1" applyAlignment="1">
      <alignment horizontal="center" vertical="center" wrapText="1"/>
    </xf>
    <xf numFmtId="0" fontId="41" fillId="2" borderId="89" xfId="64" applyFont="1" applyFill="1" applyBorder="1" applyAlignment="1">
      <alignment horizontal="center" vertical="center" wrapText="1"/>
    </xf>
    <xf numFmtId="0" fontId="27" fillId="0" borderId="90" xfId="64" applyFont="1" applyFill="1" applyBorder="1" applyAlignment="1">
      <alignment horizontal="center" vertical="center" wrapText="1"/>
    </xf>
    <xf numFmtId="0" fontId="34" fillId="0" borderId="38" xfId="64" applyFont="1" applyFill="1" applyBorder="1" applyAlignment="1">
      <alignment horizontal="center" vertical="center" wrapText="1"/>
    </xf>
    <xf numFmtId="0" fontId="44" fillId="0" borderId="14" xfId="64" applyFont="1" applyFill="1" applyBorder="1" applyAlignment="1">
      <alignment horizontal="center" vertical="center" wrapText="1"/>
    </xf>
    <xf numFmtId="0" fontId="44" fillId="0" borderId="90" xfId="64" applyFont="1" applyFill="1" applyBorder="1" applyAlignment="1">
      <alignment horizontal="center" vertical="center"/>
    </xf>
    <xf numFmtId="0" fontId="44" fillId="0" borderId="94" xfId="64" applyFont="1" applyFill="1" applyBorder="1" applyAlignment="1">
      <alignment horizontal="center" vertical="center"/>
    </xf>
    <xf numFmtId="0" fontId="153" fillId="0" borderId="90" xfId="110" applyBorder="1"/>
    <xf numFmtId="169" fontId="46" fillId="9" borderId="90" xfId="199" applyNumberFormat="1" applyFont="1" applyFill="1" applyBorder="1" applyAlignment="1">
      <alignment horizontal="right" vertical="center" wrapText="1"/>
    </xf>
    <xf numFmtId="0" fontId="0" fillId="0" borderId="90" xfId="110" applyFont="1" applyBorder="1" applyAlignment="1">
      <alignment horizontal="right"/>
    </xf>
    <xf numFmtId="169" fontId="45" fillId="9" borderId="90" xfId="199" applyNumberFormat="1" applyFont="1" applyFill="1" applyBorder="1" applyAlignment="1">
      <alignment horizontal="right" vertical="center" wrapText="1"/>
    </xf>
    <xf numFmtId="0" fontId="27" fillId="0" borderId="58" xfId="64" applyFont="1" applyFill="1" applyBorder="1" applyAlignment="1">
      <alignment horizontal="center" vertical="center" wrapText="1"/>
    </xf>
    <xf numFmtId="0" fontId="27" fillId="0" borderId="98" xfId="64" applyFont="1" applyFill="1" applyBorder="1" applyAlignment="1">
      <alignment horizontal="center" vertical="center" wrapText="1"/>
    </xf>
    <xf numFmtId="0" fontId="27" fillId="0" borderId="99" xfId="64" applyFont="1" applyFill="1" applyBorder="1" applyAlignment="1">
      <alignment horizontal="center" vertical="center" wrapText="1"/>
    </xf>
    <xf numFmtId="0" fontId="27" fillId="0" borderId="100" xfId="64" applyFont="1" applyFill="1" applyBorder="1" applyAlignment="1">
      <alignment horizontal="center" vertical="center" wrapText="1"/>
    </xf>
    <xf numFmtId="0" fontId="34" fillId="0" borderId="103" xfId="64" applyFont="1" applyFill="1" applyBorder="1" applyAlignment="1">
      <alignment horizontal="center" vertical="center" wrapText="1"/>
    </xf>
    <xf numFmtId="0" fontId="44" fillId="0" borderId="104" xfId="64" applyFont="1" applyFill="1" applyBorder="1" applyAlignment="1">
      <alignment horizontal="center" vertical="center" wrapText="1"/>
    </xf>
    <xf numFmtId="0" fontId="44" fillId="0" borderId="105" xfId="64" applyFont="1" applyFill="1" applyBorder="1" applyAlignment="1">
      <alignment horizontal="center" vertical="center" wrapText="1"/>
    </xf>
    <xf numFmtId="0" fontId="44" fillId="0" borderId="98" xfId="64" applyFont="1" applyFill="1" applyBorder="1" applyAlignment="1">
      <alignment horizontal="center" vertical="center" wrapText="1"/>
    </xf>
    <xf numFmtId="0" fontId="44" fillId="0" borderId="99" xfId="64" applyFont="1" applyFill="1" applyBorder="1" applyAlignment="1">
      <alignment horizontal="center" vertical="center"/>
    </xf>
    <xf numFmtId="0" fontId="44" fillId="0" borderId="106" xfId="64" applyFont="1" applyFill="1" applyBorder="1" applyAlignment="1">
      <alignment horizontal="center" vertical="center" wrapText="1"/>
    </xf>
    <xf numFmtId="0" fontId="44" fillId="0" borderId="107" xfId="64" applyFont="1" applyFill="1" applyBorder="1" applyAlignment="1">
      <alignment horizontal="center" vertical="center"/>
    </xf>
    <xf numFmtId="0" fontId="44" fillId="0" borderId="110" xfId="64" applyFont="1" applyFill="1" applyBorder="1" applyAlignment="1">
      <alignment horizontal="center" vertical="center"/>
    </xf>
    <xf numFmtId="0" fontId="44" fillId="12" borderId="100" xfId="64" applyFont="1" applyFill="1" applyBorder="1" applyAlignment="1">
      <alignment vertical="center" wrapText="1"/>
    </xf>
    <xf numFmtId="0" fontId="44" fillId="12" borderId="103" xfId="64" applyFont="1" applyFill="1" applyBorder="1" applyAlignment="1">
      <alignment horizontal="center" vertical="center" wrapText="1"/>
    </xf>
    <xf numFmtId="0" fontId="44" fillId="12" borderId="111" xfId="64" applyFont="1" applyFill="1" applyBorder="1" applyAlignment="1">
      <alignment horizontal="center" vertical="center" wrapText="1"/>
    </xf>
    <xf numFmtId="0" fontId="0" fillId="0" borderId="98" xfId="0" applyBorder="1" applyAlignment="1">
      <alignment vertical="center" wrapText="1"/>
    </xf>
    <xf numFmtId="0" fontId="0" fillId="0" borderId="89" xfId="110" applyFont="1" applyBorder="1" applyAlignment="1">
      <alignment horizontal="right"/>
    </xf>
    <xf numFmtId="0" fontId="153" fillId="0" borderId="99" xfId="110" applyBorder="1"/>
    <xf numFmtId="0" fontId="38" fillId="9" borderId="112" xfId="64" applyFont="1" applyFill="1" applyBorder="1" applyAlignment="1">
      <alignment vertical="center" wrapText="1"/>
    </xf>
    <xf numFmtId="169" fontId="45" fillId="9" borderId="89" xfId="199" applyNumberFormat="1" applyFont="1" applyFill="1" applyBorder="1" applyAlignment="1">
      <alignment horizontal="right" vertical="center" wrapText="1"/>
    </xf>
    <xf numFmtId="169" fontId="46" fillId="9" borderId="99" xfId="199" applyNumberFormat="1" applyFont="1" applyFill="1" applyBorder="1" applyAlignment="1">
      <alignment horizontal="right" vertical="center" wrapText="1"/>
    </xf>
    <xf numFmtId="0" fontId="0" fillId="0" borderId="99" xfId="110" applyFont="1" applyBorder="1" applyAlignment="1">
      <alignment horizontal="right"/>
    </xf>
    <xf numFmtId="169" fontId="45" fillId="9" borderId="99" xfId="199" applyNumberFormat="1" applyFont="1" applyFill="1" applyBorder="1" applyAlignment="1">
      <alignment horizontal="right" vertical="center" wrapText="1"/>
    </xf>
    <xf numFmtId="0" fontId="39" fillId="0" borderId="91" xfId="110" applyFont="1" applyBorder="1" applyAlignment="1">
      <alignment horizontal="right"/>
    </xf>
    <xf numFmtId="0" fontId="0" fillId="0" borderId="98" xfId="0" applyBorder="1" applyAlignment="1">
      <alignment vertical="center"/>
    </xf>
    <xf numFmtId="0" fontId="0" fillId="0" borderId="98" xfId="0" applyFill="1" applyBorder="1" applyAlignment="1">
      <alignment vertical="center" wrapText="1"/>
    </xf>
    <xf numFmtId="0" fontId="38" fillId="9" borderId="113" xfId="64" applyFont="1" applyFill="1" applyBorder="1" applyAlignment="1">
      <alignment vertical="center" wrapText="1"/>
    </xf>
    <xf numFmtId="169" fontId="45" fillId="9" borderId="114" xfId="199" applyNumberFormat="1" applyFont="1" applyFill="1" applyBorder="1" applyAlignment="1">
      <alignment horizontal="right" vertical="center" wrapText="1"/>
    </xf>
    <xf numFmtId="169" fontId="12" fillId="9" borderId="66" xfId="199" applyNumberFormat="1" applyFont="1" applyFill="1" applyBorder="1" applyAlignment="1">
      <alignment horizontal="right" vertical="center" wrapText="1"/>
    </xf>
    <xf numFmtId="169" fontId="45" fillId="9" borderId="67" xfId="199" applyNumberFormat="1" applyFont="1" applyFill="1" applyBorder="1" applyAlignment="1">
      <alignment horizontal="right" vertical="center" wrapText="1"/>
    </xf>
    <xf numFmtId="169" fontId="45" fillId="9" borderId="115" xfId="199" applyNumberFormat="1" applyFont="1" applyFill="1" applyBorder="1" applyAlignment="1">
      <alignment horizontal="right" vertical="center" wrapText="1"/>
    </xf>
    <xf numFmtId="0" fontId="11" fillId="0" borderId="79" xfId="64" applyFont="1" applyFill="1" applyBorder="1" applyAlignment="1">
      <alignment horizontal="center" vertical="center"/>
    </xf>
    <xf numFmtId="169" fontId="50" fillId="0" borderId="1" xfId="64" applyNumberFormat="1" applyFont="1" applyFill="1" applyBorder="1" applyAlignment="1">
      <alignment horizontal="right"/>
    </xf>
    <xf numFmtId="169" fontId="77" fillId="0" borderId="1" xfId="199" applyNumberFormat="1" applyFont="1" applyFill="1" applyBorder="1" applyAlignment="1">
      <alignment horizontal="right" vertical="center" wrapText="1"/>
    </xf>
    <xf numFmtId="0" fontId="101" fillId="0" borderId="91" xfId="50" applyBorder="1"/>
    <xf numFmtId="0" fontId="157" fillId="0" borderId="91" xfId="37" applyFont="1" applyBorder="1" applyAlignment="1" applyProtection="1"/>
    <xf numFmtId="0" fontId="44" fillId="12" borderId="118" xfId="64" applyFont="1" applyFill="1" applyBorder="1" applyAlignment="1">
      <alignment horizontal="center" vertical="center" wrapText="1"/>
    </xf>
    <xf numFmtId="1" fontId="156" fillId="0" borderId="89" xfId="0" applyNumberFormat="1" applyFont="1" applyFill="1" applyBorder="1" applyAlignment="1">
      <alignment vertical="center" wrapText="1"/>
    </xf>
    <xf numFmtId="0" fontId="102" fillId="0" borderId="107" xfId="50" applyFont="1" applyBorder="1"/>
    <xf numFmtId="0" fontId="153" fillId="0" borderId="89" xfId="110" applyBorder="1"/>
    <xf numFmtId="169" fontId="12" fillId="45" borderId="1" xfId="199" applyNumberFormat="1" applyFont="1" applyFill="1" applyBorder="1" applyAlignment="1">
      <alignment horizontal="right" vertical="center" wrapText="1"/>
    </xf>
    <xf numFmtId="0" fontId="161" fillId="0" borderId="89" xfId="110" applyFont="1" applyBorder="1" applyAlignment="1">
      <alignment horizontal="center"/>
    </xf>
    <xf numFmtId="0" fontId="161" fillId="0" borderId="89" xfId="110" applyFont="1" applyBorder="1" applyAlignment="1">
      <alignment horizontal="center" vertical="center"/>
    </xf>
    <xf numFmtId="0" fontId="44" fillId="0" borderId="1" xfId="64" applyFont="1" applyFill="1" applyBorder="1" applyAlignment="1">
      <alignment horizontal="center" vertical="center"/>
    </xf>
    <xf numFmtId="0" fontId="102" fillId="0" borderId="89" xfId="50" applyFont="1" applyBorder="1" applyAlignment="1">
      <alignment horizontal="left" vertical="center"/>
    </xf>
    <xf numFmtId="0" fontId="161" fillId="0" borderId="89" xfId="110" applyFont="1" applyBorder="1"/>
    <xf numFmtId="0" fontId="4" fillId="0" borderId="0" xfId="0" applyFont="1"/>
    <xf numFmtId="0" fontId="162" fillId="45" borderId="89" xfId="110" applyFont="1" applyFill="1" applyBorder="1"/>
    <xf numFmtId="0" fontId="108" fillId="0" borderId="89" xfId="37" applyBorder="1" applyAlignment="1" applyProtection="1"/>
    <xf numFmtId="0" fontId="21" fillId="46" borderId="0" xfId="73" applyFont="1" applyFill="1" applyBorder="1" applyAlignment="1">
      <alignment vertical="center"/>
    </xf>
    <xf numFmtId="0" fontId="153" fillId="46" borderId="0" xfId="110" applyFill="1"/>
    <xf numFmtId="0" fontId="44" fillId="46" borderId="36" xfId="64" applyFont="1" applyFill="1" applyBorder="1" applyAlignment="1">
      <alignment horizontal="right" vertical="top" wrapText="1"/>
    </xf>
    <xf numFmtId="0" fontId="44" fillId="0" borderId="36" xfId="64" quotePrefix="1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44" fillId="0" borderId="4" xfId="64" applyFont="1" applyFill="1" applyBorder="1" applyAlignment="1">
      <alignment horizontal="center" vertical="center"/>
    </xf>
    <xf numFmtId="0" fontId="27" fillId="0" borderId="0" xfId="64" applyFont="1" applyFill="1" applyBorder="1" applyAlignment="1">
      <alignment horizontal="center" vertical="center" wrapText="1"/>
    </xf>
    <xf numFmtId="0" fontId="27" fillId="0" borderId="5" xfId="64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/>
    </xf>
    <xf numFmtId="0" fontId="5" fillId="0" borderId="4" xfId="110" applyFont="1" applyFill="1" applyBorder="1" applyAlignment="1">
      <alignment horizontal="center" vertical="center"/>
    </xf>
    <xf numFmtId="0" fontId="27" fillId="0" borderId="2" xfId="64" applyFont="1" applyFill="1" applyBorder="1" applyAlignment="1">
      <alignment horizontal="center" vertical="center" wrapText="1"/>
    </xf>
    <xf numFmtId="0" fontId="34" fillId="0" borderId="1" xfId="64" applyFont="1" applyFill="1" applyBorder="1" applyAlignment="1">
      <alignment horizontal="center" vertical="center" wrapText="1"/>
    </xf>
    <xf numFmtId="0" fontId="44" fillId="0" borderId="6" xfId="64" applyFont="1" applyFill="1" applyBorder="1" applyAlignment="1">
      <alignment horizontal="center" vertical="center" wrapText="1"/>
    </xf>
    <xf numFmtId="0" fontId="5" fillId="0" borderId="6" xfId="110" applyFont="1" applyFill="1" applyBorder="1" applyAlignment="1">
      <alignment horizontal="center" vertical="center" wrapText="1"/>
    </xf>
    <xf numFmtId="0" fontId="5" fillId="0" borderId="7" xfId="110" applyFont="1" applyFill="1" applyBorder="1" applyAlignment="1">
      <alignment horizontal="center" vertical="center" wrapText="1"/>
    </xf>
    <xf numFmtId="0" fontId="27" fillId="0" borderId="7" xfId="64" applyFont="1" applyFill="1" applyBorder="1" applyAlignment="1">
      <alignment horizontal="center" vertical="center" wrapText="1"/>
    </xf>
    <xf numFmtId="0" fontId="11" fillId="0" borderId="3" xfId="64" applyFont="1" applyFill="1" applyBorder="1" applyAlignment="1">
      <alignment horizontal="center" vertical="center"/>
    </xf>
    <xf numFmtId="0" fontId="11" fillId="0" borderId="4" xfId="64" applyFont="1" applyFill="1" applyBorder="1" applyAlignment="1">
      <alignment horizontal="center" vertical="center"/>
    </xf>
    <xf numFmtId="0" fontId="0" fillId="0" borderId="90" xfId="110" applyFont="1" applyBorder="1" applyAlignment="1">
      <alignment horizontal="right"/>
    </xf>
    <xf numFmtId="0" fontId="0" fillId="0" borderId="91" xfId="110" applyFont="1" applyBorder="1" applyAlignment="1">
      <alignment horizontal="right"/>
    </xf>
    <xf numFmtId="0" fontId="27" fillId="0" borderId="90" xfId="64" applyFont="1" applyFill="1" applyBorder="1" applyAlignment="1">
      <alignment horizontal="center" vertical="center" wrapText="1"/>
    </xf>
    <xf numFmtId="0" fontId="44" fillId="0" borderId="90" xfId="64" applyFont="1" applyFill="1" applyBorder="1" applyAlignment="1">
      <alignment horizontal="center" vertical="center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72" fillId="12" borderId="21" xfId="64" applyFont="1" applyFill="1" applyBorder="1" applyAlignment="1">
      <alignment horizontal="center" vertical="center" textRotation="90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57" fillId="0" borderId="89" xfId="37" applyFont="1" applyBorder="1" applyAlignment="1" applyProtection="1"/>
    <xf numFmtId="0" fontId="44" fillId="0" borderId="1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horizontal="center" vertical="center" wrapText="1"/>
    </xf>
    <xf numFmtId="0" fontId="34" fillId="0" borderId="1" xfId="64" applyFont="1" applyFill="1" applyBorder="1" applyAlignment="1">
      <alignment horizontal="center" vertical="center" wrapText="1"/>
    </xf>
    <xf numFmtId="0" fontId="44" fillId="0" borderId="2" xfId="64" applyFont="1" applyFill="1" applyBorder="1" applyAlignment="1">
      <alignment horizontal="center" vertical="center"/>
    </xf>
    <xf numFmtId="0" fontId="44" fillId="0" borderId="1" xfId="64" applyFont="1" applyFill="1" applyBorder="1" applyAlignment="1">
      <alignment horizontal="center" vertical="center"/>
    </xf>
    <xf numFmtId="0" fontId="27" fillId="0" borderId="0" xfId="64" applyFont="1" applyFill="1" applyBorder="1" applyAlignment="1">
      <alignment horizontal="center" vertical="center" wrapText="1"/>
    </xf>
    <xf numFmtId="0" fontId="34" fillId="0" borderId="2" xfId="64" applyFont="1" applyFill="1" applyBorder="1" applyAlignment="1">
      <alignment horizontal="center" vertical="center" wrapText="1"/>
    </xf>
    <xf numFmtId="0" fontId="27" fillId="2" borderId="1" xfId="64" applyFont="1" applyFill="1" applyBorder="1" applyAlignment="1">
      <alignment horizontal="center" vertical="center" wrapText="1"/>
    </xf>
    <xf numFmtId="0" fontId="27" fillId="2" borderId="2" xfId="64" applyFont="1" applyFill="1" applyBorder="1" applyAlignment="1">
      <alignment horizontal="center" vertical="center" wrapText="1"/>
    </xf>
    <xf numFmtId="0" fontId="5" fillId="2" borderId="1" xfId="110" applyFont="1" applyFill="1" applyBorder="1" applyAlignment="1">
      <alignment horizontal="center" vertical="top" wrapText="1"/>
    </xf>
    <xf numFmtId="0" fontId="21" fillId="0" borderId="3" xfId="110" applyFont="1" applyFill="1" applyBorder="1" applyAlignment="1">
      <alignment horizontal="center" vertical="top" wrapText="1"/>
    </xf>
    <xf numFmtId="0" fontId="5" fillId="2" borderId="14" xfId="110" applyFont="1" applyFill="1" applyBorder="1" applyAlignment="1">
      <alignment horizontal="center" vertical="center"/>
    </xf>
    <xf numFmtId="0" fontId="5" fillId="2" borderId="1" xfId="110" applyFont="1" applyFill="1" applyBorder="1" applyAlignment="1">
      <alignment horizontal="center" vertical="center" wrapText="1"/>
    </xf>
    <xf numFmtId="0" fontId="0" fillId="0" borderId="89" xfId="0" applyBorder="1" applyAlignment="1">
      <alignment horizontal="center" vertical="center"/>
    </xf>
    <xf numFmtId="0" fontId="153" fillId="0" borderId="89" xfId="110" applyFill="1" applyBorder="1"/>
    <xf numFmtId="0" fontId="0" fillId="0" borderId="89" xfId="0" applyBorder="1"/>
    <xf numFmtId="169" fontId="45" fillId="44" borderId="89" xfId="199" applyNumberFormat="1" applyFont="1" applyFill="1" applyBorder="1" applyAlignment="1">
      <alignment horizontal="right" vertical="center" wrapText="1"/>
    </xf>
    <xf numFmtId="169" fontId="46" fillId="9" borderId="89" xfId="199" applyNumberFormat="1" applyFont="1" applyFill="1" applyBorder="1" applyAlignment="1">
      <alignment horizontal="right" vertical="center" wrapText="1"/>
    </xf>
    <xf numFmtId="169" fontId="45" fillId="10" borderId="89" xfId="199" applyNumberFormat="1" applyFont="1" applyFill="1" applyBorder="1" applyAlignment="1">
      <alignment horizontal="right" vertical="center" wrapText="1"/>
    </xf>
    <xf numFmtId="0" fontId="33" fillId="0" borderId="89" xfId="0" applyFont="1" applyBorder="1" applyAlignment="1">
      <alignment horizontal="center" vertical="center"/>
    </xf>
    <xf numFmtId="0" fontId="50" fillId="0" borderId="89" xfId="64" applyFont="1" applyFill="1" applyBorder="1" applyAlignment="1">
      <alignment horizontal="center" vertical="center"/>
    </xf>
    <xf numFmtId="0" fontId="33" fillId="0" borderId="89" xfId="0" applyFont="1" applyBorder="1"/>
    <xf numFmtId="169" fontId="62" fillId="9" borderId="89" xfId="199" applyNumberFormat="1" applyFont="1" applyFill="1" applyBorder="1" applyAlignment="1">
      <alignment horizontal="right" vertical="center" wrapText="1"/>
    </xf>
    <xf numFmtId="0" fontId="5" fillId="0" borderId="90" xfId="110" applyFont="1" applyFill="1" applyBorder="1" applyAlignment="1">
      <alignment vertical="center"/>
    </xf>
    <xf numFmtId="0" fontId="5" fillId="0" borderId="93" xfId="110" applyFont="1" applyFill="1" applyBorder="1" applyAlignment="1">
      <alignment vertical="center"/>
    </xf>
    <xf numFmtId="0" fontId="5" fillId="0" borderId="91" xfId="110" applyFont="1" applyFill="1" applyBorder="1" applyAlignment="1">
      <alignment vertical="center"/>
    </xf>
    <xf numFmtId="9" fontId="0" fillId="44" borderId="0" xfId="3" applyFont="1" applyFill="1"/>
    <xf numFmtId="0" fontId="0" fillId="0" borderId="91" xfId="0" applyBorder="1" applyAlignment="1">
      <alignment horizontal="center" vertical="center"/>
    </xf>
    <xf numFmtId="0" fontId="153" fillId="0" borderId="91" xfId="110" applyFill="1" applyBorder="1"/>
    <xf numFmtId="0" fontId="163" fillId="0" borderId="0" xfId="0" applyFont="1" applyAlignment="1">
      <alignment horizontal="center" wrapText="1"/>
    </xf>
    <xf numFmtId="0" fontId="34" fillId="13" borderId="7" xfId="0" applyFont="1" applyFill="1" applyBorder="1" applyAlignment="1">
      <alignment horizontal="center" wrapText="1"/>
    </xf>
    <xf numFmtId="169" fontId="45" fillId="47" borderId="1" xfId="199" applyNumberFormat="1" applyFont="1" applyFill="1" applyBorder="1" applyAlignment="1">
      <alignment horizontal="right" vertical="center" wrapText="1"/>
    </xf>
    <xf numFmtId="0" fontId="3" fillId="0" borderId="34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169" fontId="46" fillId="47" borderId="1" xfId="199" applyNumberFormat="1" applyFont="1" applyFill="1" applyBorder="1" applyAlignment="1">
      <alignment horizontal="right" vertical="center" wrapText="1"/>
    </xf>
    <xf numFmtId="169" fontId="46" fillId="44" borderId="89" xfId="199" applyNumberFormat="1" applyFont="1" applyFill="1" applyBorder="1" applyAlignment="1">
      <alignment horizontal="right" vertical="center" wrapText="1"/>
    </xf>
    <xf numFmtId="0" fontId="27" fillId="0" borderId="12" xfId="64" applyFont="1" applyFill="1" applyBorder="1" applyAlignment="1">
      <alignment horizontal="left" vertical="center" wrapText="1"/>
    </xf>
    <xf numFmtId="0" fontId="15" fillId="0" borderId="5" xfId="64" applyFont="1" applyFill="1" applyBorder="1" applyAlignment="1">
      <alignment horizontal="center" vertical="center" wrapText="1"/>
    </xf>
    <xf numFmtId="0" fontId="44" fillId="0" borderId="5" xfId="64" applyFont="1" applyFill="1" applyBorder="1" applyAlignment="1">
      <alignment horizontal="center" vertical="center" wrapText="1"/>
    </xf>
    <xf numFmtId="0" fontId="44" fillId="0" borderId="93" xfId="64" applyFont="1" applyFill="1" applyBorder="1" applyAlignment="1">
      <alignment horizontal="center" vertical="center"/>
    </xf>
    <xf numFmtId="0" fontId="44" fillId="12" borderId="125" xfId="64" applyFont="1" applyFill="1" applyBorder="1" applyAlignment="1">
      <alignment horizontal="center" vertical="center" wrapText="1"/>
    </xf>
    <xf numFmtId="0" fontId="44" fillId="12" borderId="126" xfId="64" applyFont="1" applyFill="1" applyBorder="1" applyAlignment="1">
      <alignment horizontal="center" vertical="center" wrapText="1"/>
    </xf>
    <xf numFmtId="0" fontId="0" fillId="0" borderId="0" xfId="110" applyFont="1" applyBorder="1" applyAlignment="1">
      <alignment horizontal="right"/>
    </xf>
    <xf numFmtId="0" fontId="0" fillId="0" borderId="5" xfId="110" applyFont="1" applyBorder="1" applyAlignment="1">
      <alignment horizontal="right"/>
    </xf>
    <xf numFmtId="169" fontId="76" fillId="44" borderId="1" xfId="199" applyNumberFormat="1" applyFont="1" applyFill="1" applyBorder="1" applyAlignment="1">
      <alignment horizontal="right" vertical="center" wrapText="1"/>
    </xf>
    <xf numFmtId="169" fontId="77" fillId="44" borderId="1" xfId="199" applyNumberFormat="1" applyFont="1" applyFill="1" applyBorder="1" applyAlignment="1">
      <alignment horizontal="right" vertical="center" wrapText="1"/>
    </xf>
    <xf numFmtId="0" fontId="33" fillId="44" borderId="0" xfId="110" applyFont="1" applyFill="1"/>
    <xf numFmtId="0" fontId="153" fillId="44" borderId="0" xfId="110" applyFill="1"/>
    <xf numFmtId="0" fontId="44" fillId="0" borderId="1" xfId="64" applyFont="1" applyFill="1" applyBorder="1" applyAlignment="1">
      <alignment horizontal="center" vertical="center"/>
    </xf>
    <xf numFmtId="0" fontId="5" fillId="0" borderId="12" xfId="110" applyFont="1" applyFill="1" applyBorder="1" applyAlignment="1">
      <alignment vertical="center"/>
    </xf>
    <xf numFmtId="0" fontId="5" fillId="0" borderId="31" xfId="110" applyFont="1" applyFill="1" applyBorder="1" applyAlignment="1">
      <alignment vertical="center"/>
    </xf>
    <xf numFmtId="0" fontId="5" fillId="0" borderId="13" xfId="110" applyFont="1" applyFill="1" applyBorder="1" applyAlignment="1">
      <alignment vertical="center"/>
    </xf>
    <xf numFmtId="0" fontId="108" fillId="0" borderId="107" xfId="37" applyBorder="1" applyAlignment="1" applyProtection="1"/>
    <xf numFmtId="0" fontId="101" fillId="0" borderId="89" xfId="50" applyBorder="1"/>
    <xf numFmtId="0" fontId="6" fillId="0" borderId="0" xfId="37" applyFont="1" applyAlignment="1" applyProtection="1"/>
    <xf numFmtId="0" fontId="44" fillId="0" borderId="1" xfId="64" applyFont="1" applyFill="1" applyBorder="1" applyAlignment="1">
      <alignment vertical="center"/>
    </xf>
    <xf numFmtId="0" fontId="44" fillId="0" borderId="0" xfId="64" applyFont="1" applyFill="1" applyBorder="1" applyAlignment="1">
      <alignment vertical="center"/>
    </xf>
    <xf numFmtId="0" fontId="2" fillId="0" borderId="0" xfId="0" applyFont="1"/>
    <xf numFmtId="0" fontId="27" fillId="0" borderId="89" xfId="64" applyFont="1" applyFill="1" applyBorder="1" applyAlignment="1">
      <alignment horizontal="center" vertical="top" wrapText="1"/>
    </xf>
    <xf numFmtId="0" fontId="44" fillId="0" borderId="11" xfId="64" applyFont="1" applyFill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3" fillId="0" borderId="90" xfId="0" applyFont="1" applyBorder="1" applyAlignment="1">
      <alignment horizontal="center"/>
    </xf>
    <xf numFmtId="0" fontId="2" fillId="0" borderId="0" xfId="110" applyFont="1"/>
    <xf numFmtId="0" fontId="153" fillId="0" borderId="0" xfId="110" applyNumberFormat="1"/>
    <xf numFmtId="0" fontId="54" fillId="48" borderId="89" xfId="0" applyNumberFormat="1" applyFont="1" applyFill="1" applyBorder="1" applyAlignment="1">
      <alignment horizontal="right" wrapText="1"/>
    </xf>
    <xf numFmtId="0" fontId="44" fillId="0" borderId="1" xfId="64" applyFont="1" applyFill="1" applyBorder="1" applyAlignment="1">
      <alignment horizontal="center" vertical="center" wrapText="1"/>
    </xf>
    <xf numFmtId="0" fontId="27" fillId="0" borderId="1" xfId="64" applyFont="1" applyFill="1" applyBorder="1" applyAlignment="1">
      <alignment horizontal="center" vertical="center" wrapText="1"/>
    </xf>
    <xf numFmtId="0" fontId="27" fillId="0" borderId="0" xfId="64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/>
    </xf>
    <xf numFmtId="0" fontId="27" fillId="0" borderId="2" xfId="64" applyFont="1" applyFill="1" applyBorder="1" applyAlignment="1">
      <alignment horizontal="center" vertical="center" wrapText="1"/>
    </xf>
    <xf numFmtId="0" fontId="44" fillId="0" borderId="6" xfId="64" applyFont="1" applyFill="1" applyBorder="1" applyAlignment="1">
      <alignment horizontal="center" vertical="center" wrapText="1"/>
    </xf>
    <xf numFmtId="0" fontId="27" fillId="0" borderId="7" xfId="64" applyFont="1" applyFill="1" applyBorder="1" applyAlignment="1">
      <alignment horizontal="center" vertical="center" wrapText="1"/>
    </xf>
    <xf numFmtId="0" fontId="44" fillId="0" borderId="90" xfId="64" applyFont="1" applyFill="1" applyBorder="1" applyAlignment="1">
      <alignment horizontal="center" vertical="center" wrapText="1"/>
    </xf>
    <xf numFmtId="0" fontId="0" fillId="0" borderId="90" xfId="110" applyFont="1" applyBorder="1" applyAlignment="1">
      <alignment horizontal="right"/>
    </xf>
    <xf numFmtId="0" fontId="27" fillId="0" borderId="90" xfId="64" applyFont="1" applyFill="1" applyBorder="1" applyAlignment="1">
      <alignment horizontal="center" vertical="center" wrapText="1"/>
    </xf>
    <xf numFmtId="0" fontId="44" fillId="0" borderId="90" xfId="64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right"/>
    </xf>
    <xf numFmtId="0" fontId="27" fillId="2" borderId="1" xfId="64" applyFont="1" applyFill="1" applyBorder="1" applyAlignment="1">
      <alignment horizontal="center" vertical="center" wrapText="1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72" fillId="12" borderId="21" xfId="64" applyFont="1" applyFill="1" applyBorder="1" applyAlignment="1">
      <alignment horizontal="center" vertical="center" textRotation="90" wrapText="1"/>
    </xf>
    <xf numFmtId="0" fontId="44" fillId="0" borderId="89" xfId="64" applyFont="1" applyFill="1" applyBorder="1" applyAlignment="1">
      <alignment horizontal="center" vertical="center" wrapText="1"/>
    </xf>
    <xf numFmtId="0" fontId="21" fillId="0" borderId="3" xfId="110" applyFont="1" applyFill="1" applyBorder="1" applyAlignment="1">
      <alignment horizontal="center" vertical="top" wrapText="1"/>
    </xf>
    <xf numFmtId="0" fontId="27" fillId="2" borderId="2" xfId="64" applyFont="1" applyFill="1" applyBorder="1" applyAlignment="1">
      <alignment horizontal="center" vertical="center" wrapText="1"/>
    </xf>
    <xf numFmtId="0" fontId="5" fillId="2" borderId="1" xfId="110" applyFont="1" applyFill="1" applyBorder="1" applyAlignment="1">
      <alignment horizontal="center" vertical="center" wrapText="1"/>
    </xf>
    <xf numFmtId="0" fontId="5" fillId="2" borderId="1" xfId="110" applyFont="1" applyFill="1" applyBorder="1" applyAlignment="1">
      <alignment horizontal="center" vertical="top" wrapText="1"/>
    </xf>
    <xf numFmtId="0" fontId="5" fillId="2" borderId="14" xfId="110" applyFont="1" applyFill="1" applyBorder="1" applyAlignment="1">
      <alignment horizontal="center" vertical="center"/>
    </xf>
    <xf numFmtId="14" fontId="0" fillId="0" borderId="0" xfId="0" applyNumberFormat="1"/>
    <xf numFmtId="14" fontId="0" fillId="0" borderId="0" xfId="0" applyNumberFormat="1" applyBorder="1" applyAlignment="1"/>
    <xf numFmtId="0" fontId="34" fillId="0" borderId="127" xfId="64" applyFont="1" applyFill="1" applyBorder="1" applyAlignment="1">
      <alignment horizontal="center" vertical="center" wrapText="1"/>
    </xf>
    <xf numFmtId="169" fontId="45" fillId="9" borderId="14" xfId="199" applyNumberFormat="1" applyFont="1" applyFill="1" applyBorder="1" applyAlignment="1">
      <alignment horizontal="right" vertical="center" wrapText="1"/>
    </xf>
    <xf numFmtId="0" fontId="0" fillId="0" borderId="0" xfId="0" applyAlignment="1" applyProtection="1">
      <alignment horizontal="left" vertical="top" wrapText="1"/>
      <protection locked="0" hidden="1"/>
    </xf>
    <xf numFmtId="180" fontId="15" fillId="8" borderId="2" xfId="0" applyNumberFormat="1" applyFont="1" applyFill="1" applyBorder="1" applyAlignment="1" applyProtection="1">
      <alignment horizontal="left" vertical="center" wrapText="1"/>
      <protection locked="0" hidden="1"/>
    </xf>
    <xf numFmtId="180" fontId="15" fillId="8" borderId="3" xfId="0" applyNumberFormat="1" applyFont="1" applyFill="1" applyBorder="1" applyAlignment="1" applyProtection="1">
      <alignment horizontal="left" vertical="center" wrapText="1"/>
      <protection locked="0" hidden="1"/>
    </xf>
    <xf numFmtId="180" fontId="15" fillId="8" borderId="4" xfId="0" applyNumberFormat="1" applyFont="1" applyFill="1" applyBorder="1" applyAlignment="1" applyProtection="1">
      <alignment horizontal="left" vertical="center" wrapText="1"/>
      <protection locked="0" hidden="1"/>
    </xf>
    <xf numFmtId="0" fontId="102" fillId="0" borderId="89" xfId="50" applyFont="1" applyBorder="1" applyAlignment="1">
      <alignment horizontal="center" vertical="center"/>
    </xf>
    <xf numFmtId="0" fontId="101" fillId="0" borderId="90" xfId="50" applyBorder="1" applyAlignment="1">
      <alignment horizontal="left"/>
    </xf>
    <xf numFmtId="0" fontId="101" fillId="0" borderId="91" xfId="50" applyBorder="1" applyAlignment="1">
      <alignment horizontal="left"/>
    </xf>
    <xf numFmtId="14" fontId="156" fillId="0" borderId="107" xfId="50" applyNumberFormat="1" applyFont="1" applyBorder="1" applyAlignment="1">
      <alignment horizontal="center" vertical="center"/>
    </xf>
    <xf numFmtId="0" fontId="156" fillId="0" borderId="11" xfId="50" applyFont="1" applyBorder="1" applyAlignment="1">
      <alignment horizontal="center" vertical="center"/>
    </xf>
    <xf numFmtId="0" fontId="101" fillId="0" borderId="89" xfId="50" applyBorder="1" applyAlignment="1">
      <alignment horizontal="left"/>
    </xf>
    <xf numFmtId="0" fontId="102" fillId="0" borderId="1" xfId="50" applyFont="1" applyBorder="1" applyAlignment="1">
      <alignment horizontal="center" vertical="center" wrapText="1"/>
    </xf>
    <xf numFmtId="0" fontId="102" fillId="0" borderId="61" xfId="50" applyFont="1" applyBorder="1" applyAlignment="1">
      <alignment horizontal="center" vertical="center"/>
    </xf>
    <xf numFmtId="0" fontId="102" fillId="0" borderId="11" xfId="50" applyFont="1" applyBorder="1" applyAlignment="1">
      <alignment horizontal="center" vertical="center"/>
    </xf>
    <xf numFmtId="0" fontId="102" fillId="0" borderId="65" xfId="50" applyFont="1" applyBorder="1" applyAlignment="1">
      <alignment horizontal="center" vertical="center"/>
    </xf>
    <xf numFmtId="0" fontId="102" fillId="0" borderId="1" xfId="50" applyFont="1" applyBorder="1" applyAlignment="1">
      <alignment horizontal="center" vertical="center"/>
    </xf>
    <xf numFmtId="170" fontId="5" fillId="0" borderId="6" xfId="50" applyNumberFormat="1" applyFont="1" applyBorder="1" applyAlignment="1">
      <alignment horizontal="center" vertical="center"/>
    </xf>
    <xf numFmtId="170" fontId="5" fillId="0" borderId="7" xfId="50" applyNumberFormat="1" applyFont="1" applyBorder="1" applyAlignment="1">
      <alignment horizontal="center" vertical="center"/>
    </xf>
    <xf numFmtId="170" fontId="5" fillId="0" borderId="1" xfId="50" applyNumberFormat="1" applyFont="1" applyBorder="1" applyAlignment="1">
      <alignment horizontal="center" vertical="center"/>
    </xf>
    <xf numFmtId="170" fontId="5" fillId="0" borderId="58" xfId="50" applyNumberFormat="1" applyFont="1" applyBorder="1" applyAlignment="1">
      <alignment horizontal="center" vertical="center"/>
    </xf>
    <xf numFmtId="170" fontId="5" fillId="0" borderId="62" xfId="50" applyNumberFormat="1" applyFont="1" applyBorder="1" applyAlignment="1">
      <alignment horizontal="center" vertical="center"/>
    </xf>
    <xf numFmtId="170" fontId="5" fillId="0" borderId="64" xfId="50" applyNumberFormat="1" applyFont="1" applyBorder="1" applyAlignment="1">
      <alignment horizontal="center" vertical="center"/>
    </xf>
    <xf numFmtId="0" fontId="10" fillId="0" borderId="1" xfId="50" applyFont="1" applyBorder="1" applyAlignment="1">
      <alignment horizontal="left"/>
    </xf>
    <xf numFmtId="0" fontId="10" fillId="0" borderId="2" xfId="50" applyFont="1" applyBorder="1" applyAlignment="1">
      <alignment horizontal="left" wrapText="1"/>
    </xf>
    <xf numFmtId="0" fontId="10" fillId="0" borderId="4" xfId="50" applyFont="1" applyBorder="1" applyAlignment="1">
      <alignment horizontal="left" wrapText="1"/>
    </xf>
    <xf numFmtId="0" fontId="10" fillId="0" borderId="1" xfId="50" applyFont="1" applyBorder="1" applyAlignment="1">
      <alignment horizontal="left" wrapText="1"/>
    </xf>
    <xf numFmtId="0" fontId="106" fillId="0" borderId="1" xfId="50" applyFont="1" applyFill="1" applyBorder="1" applyAlignment="1">
      <alignment horizontal="left" vertical="center" wrapText="1"/>
    </xf>
    <xf numFmtId="0" fontId="10" fillId="0" borderId="1" xfId="50" applyFont="1" applyBorder="1" applyAlignment="1">
      <alignment horizontal="left" vertical="center" wrapText="1"/>
    </xf>
    <xf numFmtId="0" fontId="102" fillId="0" borderId="1" xfId="50" applyFont="1" applyBorder="1" applyAlignment="1">
      <alignment horizontal="right" vertical="center"/>
    </xf>
    <xf numFmtId="0" fontId="102" fillId="0" borderId="6" xfId="50" applyFont="1" applyBorder="1" applyAlignment="1">
      <alignment horizontal="center" vertical="center"/>
    </xf>
    <xf numFmtId="0" fontId="10" fillId="0" borderId="71" xfId="50" applyFont="1" applyBorder="1" applyAlignment="1">
      <alignment horizontal="left" wrapText="1"/>
    </xf>
    <xf numFmtId="0" fontId="10" fillId="0" borderId="72" xfId="50" applyFont="1" applyBorder="1" applyAlignment="1">
      <alignment horizontal="left" wrapText="1"/>
    </xf>
    <xf numFmtId="0" fontId="10" fillId="0" borderId="76" xfId="50" applyFont="1" applyBorder="1" applyAlignment="1">
      <alignment horizontal="left"/>
    </xf>
    <xf numFmtId="0" fontId="10" fillId="0" borderId="77" xfId="50" applyFont="1" applyBorder="1" applyAlignment="1">
      <alignment horizontal="left"/>
    </xf>
    <xf numFmtId="0" fontId="10" fillId="0" borderId="2" xfId="50" applyFont="1" applyBorder="1" applyAlignment="1">
      <alignment horizontal="left"/>
    </xf>
    <xf numFmtId="0" fontId="10" fillId="0" borderId="4" xfId="50" applyFont="1" applyBorder="1" applyAlignment="1">
      <alignment horizontal="left"/>
    </xf>
    <xf numFmtId="0" fontId="106" fillId="0" borderId="59" xfId="50" applyFont="1" applyFill="1" applyBorder="1" applyAlignment="1">
      <alignment horizontal="left" vertical="center" wrapText="1"/>
    </xf>
    <xf numFmtId="0" fontId="106" fillId="0" borderId="60" xfId="50" applyFont="1" applyFill="1" applyBorder="1" applyAlignment="1">
      <alignment horizontal="left" vertical="center" wrapText="1"/>
    </xf>
    <xf numFmtId="0" fontId="10" fillId="0" borderId="71" xfId="50" applyFont="1" applyBorder="1" applyAlignment="1">
      <alignment horizontal="left"/>
    </xf>
    <xf numFmtId="0" fontId="10" fillId="0" borderId="72" xfId="50" applyFont="1" applyBorder="1" applyAlignment="1">
      <alignment horizontal="left"/>
    </xf>
    <xf numFmtId="0" fontId="10" fillId="0" borderId="1" xfId="50" applyFont="1" applyBorder="1" applyAlignment="1">
      <alignment horizontal="left" vertical="center"/>
    </xf>
    <xf numFmtId="0" fontId="10" fillId="0" borderId="12" xfId="50" applyFont="1" applyBorder="1" applyAlignment="1">
      <alignment horizontal="left" vertical="center" wrapText="1"/>
    </xf>
    <xf numFmtId="0" fontId="10" fillId="0" borderId="13" xfId="50" applyFont="1" applyBorder="1" applyAlignment="1">
      <alignment horizontal="left" vertical="center" wrapText="1"/>
    </xf>
    <xf numFmtId="0" fontId="10" fillId="0" borderId="66" xfId="50" applyFont="1" applyBorder="1" applyAlignment="1">
      <alignment horizontal="left" vertical="center" wrapText="1"/>
    </xf>
    <xf numFmtId="0" fontId="10" fillId="0" borderId="67" xfId="50" applyFont="1" applyBorder="1" applyAlignment="1">
      <alignment horizontal="left" vertical="center" wrapText="1"/>
    </xf>
    <xf numFmtId="0" fontId="101" fillId="0" borderId="107" xfId="50" applyBorder="1" applyAlignment="1">
      <alignment horizontal="left"/>
    </xf>
    <xf numFmtId="0" fontId="102" fillId="0" borderId="107" xfId="50" applyFont="1" applyBorder="1" applyAlignment="1">
      <alignment horizontal="center" vertical="center"/>
    </xf>
    <xf numFmtId="0" fontId="21" fillId="0" borderId="89" xfId="50" applyFont="1" applyBorder="1" applyAlignment="1">
      <alignment horizontal="left" vertical="center"/>
    </xf>
    <xf numFmtId="0" fontId="102" fillId="0" borderId="107" xfId="50" applyFont="1" applyBorder="1" applyAlignment="1">
      <alignment horizontal="left" vertical="center"/>
    </xf>
    <xf numFmtId="14" fontId="156" fillId="0" borderId="11" xfId="50" applyNumberFormat="1" applyFont="1" applyBorder="1" applyAlignment="1">
      <alignment horizontal="center" vertical="center"/>
    </xf>
    <xf numFmtId="0" fontId="106" fillId="0" borderId="89" xfId="50" applyFont="1" applyFill="1" applyBorder="1" applyAlignment="1">
      <alignment horizontal="left" vertical="center" wrapText="1"/>
    </xf>
    <xf numFmtId="14" fontId="156" fillId="0" borderId="89" xfId="50" applyNumberFormat="1" applyFont="1" applyBorder="1" applyAlignment="1">
      <alignment horizontal="center" vertical="center"/>
    </xf>
    <xf numFmtId="0" fontId="21" fillId="0" borderId="89" xfId="50" applyFont="1" applyBorder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4" fillId="0" borderId="1" xfId="64" applyFont="1" applyFill="1" applyBorder="1" applyAlignment="1">
      <alignment horizontal="center" vertical="center" wrapText="1"/>
    </xf>
    <xf numFmtId="0" fontId="73" fillId="0" borderId="1" xfId="107" applyFont="1" applyFill="1" applyBorder="1" applyAlignment="1">
      <alignment horizontal="center" vertical="center" textRotation="90" wrapText="1"/>
    </xf>
    <xf numFmtId="0" fontId="27" fillId="0" borderId="1" xfId="64" applyFont="1" applyFill="1" applyBorder="1" applyAlignment="1">
      <alignment horizontal="center" vertical="center" wrapText="1"/>
    </xf>
    <xf numFmtId="0" fontId="27" fillId="0" borderId="12" xfId="64" applyFont="1" applyFill="1" applyBorder="1" applyAlignment="1">
      <alignment horizontal="center" vertical="center" wrapText="1"/>
    </xf>
    <xf numFmtId="0" fontId="27" fillId="0" borderId="13" xfId="64" applyFont="1" applyFill="1" applyBorder="1" applyAlignment="1">
      <alignment horizontal="center" vertical="center" wrapText="1"/>
    </xf>
    <xf numFmtId="0" fontId="27" fillId="0" borderId="16" xfId="64" applyFont="1" applyFill="1" applyBorder="1" applyAlignment="1">
      <alignment horizontal="center" vertical="center" wrapText="1"/>
    </xf>
    <xf numFmtId="0" fontId="27" fillId="0" borderId="20" xfId="64" applyFont="1" applyFill="1" applyBorder="1" applyAlignment="1">
      <alignment horizontal="center" vertical="center" wrapText="1"/>
    </xf>
    <xf numFmtId="0" fontId="27" fillId="0" borderId="14" xfId="64" applyFont="1" applyFill="1" applyBorder="1" applyAlignment="1">
      <alignment horizontal="center" vertical="center" wrapText="1"/>
    </xf>
    <xf numFmtId="0" fontId="27" fillId="0" borderId="15" xfId="64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44" fillId="0" borderId="2" xfId="64" applyFont="1" applyFill="1" applyBorder="1" applyAlignment="1">
      <alignment horizontal="center" vertical="center"/>
    </xf>
    <xf numFmtId="0" fontId="44" fillId="0" borderId="3" xfId="64" applyFont="1" applyFill="1" applyBorder="1" applyAlignment="1">
      <alignment horizontal="center" vertical="center"/>
    </xf>
    <xf numFmtId="0" fontId="44" fillId="0" borderId="4" xfId="64" applyFont="1" applyFill="1" applyBorder="1" applyAlignment="1">
      <alignment horizontal="center" vertical="center"/>
    </xf>
    <xf numFmtId="0" fontId="23" fillId="0" borderId="6" xfId="107" applyFont="1" applyFill="1" applyBorder="1" applyAlignment="1">
      <alignment horizontal="center" vertical="center" textRotation="90" wrapText="1"/>
    </xf>
    <xf numFmtId="0" fontId="23" fillId="0" borderId="11" xfId="107" applyFont="1" applyFill="1" applyBorder="1" applyAlignment="1">
      <alignment horizontal="center" vertical="center" textRotation="90" wrapText="1"/>
    </xf>
    <xf numFmtId="0" fontId="27" fillId="0" borderId="6" xfId="64" applyFont="1" applyFill="1" applyBorder="1" applyAlignment="1">
      <alignment horizontal="center" vertical="center" textRotation="90" wrapText="1"/>
    </xf>
    <xf numFmtId="0" fontId="27" fillId="0" borderId="11" xfId="64" applyFont="1" applyFill="1" applyBorder="1" applyAlignment="1">
      <alignment horizontal="center" vertical="center" textRotation="90" wrapText="1"/>
    </xf>
    <xf numFmtId="0" fontId="27" fillId="0" borderId="7" xfId="64" applyFont="1" applyFill="1" applyBorder="1" applyAlignment="1">
      <alignment horizontal="center" vertical="center" textRotation="90" wrapText="1"/>
    </xf>
    <xf numFmtId="0" fontId="34" fillId="0" borderId="6" xfId="64" applyFont="1" applyFill="1" applyBorder="1" applyAlignment="1">
      <alignment horizontal="center" vertical="center" wrapText="1"/>
    </xf>
    <xf numFmtId="0" fontId="34" fillId="0" borderId="7" xfId="64" applyFont="1" applyFill="1" applyBorder="1" applyAlignment="1">
      <alignment horizontal="center" vertical="center" wrapText="1"/>
    </xf>
    <xf numFmtId="0" fontId="27" fillId="0" borderId="0" xfId="64" applyFont="1" applyFill="1" applyBorder="1" applyAlignment="1">
      <alignment horizontal="center" vertical="center" wrapText="1"/>
    </xf>
    <xf numFmtId="0" fontId="27" fillId="0" borderId="5" xfId="64" applyFont="1" applyFill="1" applyBorder="1" applyAlignment="1">
      <alignment horizontal="center" vertical="center" wrapText="1"/>
    </xf>
    <xf numFmtId="0" fontId="44" fillId="0" borderId="1" xfId="64" applyFont="1" applyFill="1" applyBorder="1" applyAlignment="1">
      <alignment horizontal="center" vertical="center"/>
    </xf>
    <xf numFmtId="0" fontId="5" fillId="0" borderId="14" xfId="110" applyFont="1" applyFill="1" applyBorder="1" applyAlignment="1">
      <alignment horizontal="center" vertical="center"/>
    </xf>
    <xf numFmtId="0" fontId="5" fillId="0" borderId="5" xfId="110" applyFont="1" applyFill="1" applyBorder="1" applyAlignment="1">
      <alignment horizontal="center" vertical="center"/>
    </xf>
    <xf numFmtId="0" fontId="5" fillId="0" borderId="2" xfId="110" applyFont="1" applyFill="1" applyBorder="1" applyAlignment="1">
      <alignment horizontal="center" vertical="center"/>
    </xf>
    <xf numFmtId="0" fontId="5" fillId="0" borderId="3" xfId="110" applyFont="1" applyFill="1" applyBorder="1" applyAlignment="1">
      <alignment horizontal="center" vertical="center"/>
    </xf>
    <xf numFmtId="0" fontId="5" fillId="0" borderId="4" xfId="110" applyFont="1" applyFill="1" applyBorder="1" applyAlignment="1">
      <alignment horizontal="center" vertical="center"/>
    </xf>
    <xf numFmtId="0" fontId="75" fillId="0" borderId="2" xfId="110" applyFont="1" applyFill="1" applyBorder="1" applyAlignment="1">
      <alignment horizontal="center" vertical="center"/>
    </xf>
    <xf numFmtId="0" fontId="75" fillId="0" borderId="3" xfId="110" applyFont="1" applyFill="1" applyBorder="1" applyAlignment="1">
      <alignment horizontal="center" vertical="center"/>
    </xf>
    <xf numFmtId="0" fontId="75" fillId="0" borderId="4" xfId="110" applyFont="1" applyFill="1" applyBorder="1" applyAlignment="1">
      <alignment horizontal="center" vertical="center"/>
    </xf>
    <xf numFmtId="0" fontId="75" fillId="0" borderId="6" xfId="110" applyFont="1" applyFill="1" applyBorder="1" applyAlignment="1">
      <alignment horizontal="center" vertical="center" wrapText="1"/>
    </xf>
    <xf numFmtId="0" fontId="75" fillId="0" borderId="7" xfId="110" applyFont="1" applyFill="1" applyBorder="1" applyAlignment="1">
      <alignment horizontal="center" vertical="center" wrapText="1"/>
    </xf>
    <xf numFmtId="0" fontId="5" fillId="0" borderId="1" xfId="110" applyFont="1" applyFill="1" applyBorder="1" applyAlignment="1">
      <alignment horizontal="center" vertical="center"/>
    </xf>
    <xf numFmtId="0" fontId="75" fillId="0" borderId="1" xfId="110" applyFont="1" applyFill="1" applyBorder="1" applyAlignment="1">
      <alignment horizontal="center" vertical="center"/>
    </xf>
    <xf numFmtId="0" fontId="44" fillId="0" borderId="2" xfId="64" applyFont="1" applyFill="1" applyBorder="1" applyAlignment="1">
      <alignment horizontal="center" vertical="center" wrapText="1"/>
    </xf>
    <xf numFmtId="0" fontId="44" fillId="0" borderId="4" xfId="64" applyFont="1" applyFill="1" applyBorder="1" applyAlignment="1">
      <alignment horizontal="center" vertical="center" wrapText="1"/>
    </xf>
    <xf numFmtId="0" fontId="44" fillId="9" borderId="1" xfId="64" applyFont="1" applyFill="1" applyBorder="1" applyAlignment="1">
      <alignment horizontal="center" vertical="center" wrapText="1"/>
    </xf>
    <xf numFmtId="0" fontId="44" fillId="9" borderId="2" xfId="64" applyFont="1" applyFill="1" applyBorder="1" applyAlignment="1">
      <alignment horizontal="center" vertical="center" wrapText="1"/>
    </xf>
    <xf numFmtId="0" fontId="27" fillId="0" borderId="2" xfId="64" applyFont="1" applyFill="1" applyBorder="1" applyAlignment="1">
      <alignment horizontal="center" vertical="center" wrapText="1"/>
    </xf>
    <xf numFmtId="0" fontId="27" fillId="0" borderId="3" xfId="64" applyFont="1" applyFill="1" applyBorder="1" applyAlignment="1">
      <alignment horizontal="center" vertical="center" wrapText="1"/>
    </xf>
    <xf numFmtId="0" fontId="27" fillId="0" borderId="2" xfId="64" applyFont="1" applyFill="1" applyBorder="1" applyAlignment="1">
      <alignment horizontal="center" wrapText="1"/>
    </xf>
    <xf numFmtId="0" fontId="27" fillId="0" borderId="4" xfId="64" applyFont="1" applyFill="1" applyBorder="1" applyAlignment="1">
      <alignment horizontal="center" wrapText="1"/>
    </xf>
    <xf numFmtId="0" fontId="5" fillId="0" borderId="2" xfId="110" applyFont="1" applyBorder="1" applyAlignment="1">
      <alignment horizontal="center"/>
    </xf>
    <xf numFmtId="0" fontId="5" fillId="0" borderId="4" xfId="110" applyFont="1" applyBorder="1" applyAlignment="1">
      <alignment horizontal="center"/>
    </xf>
    <xf numFmtId="0" fontId="34" fillId="0" borderId="1" xfId="64" applyFont="1" applyFill="1" applyBorder="1" applyAlignment="1">
      <alignment horizontal="center" vertical="center" wrapText="1"/>
    </xf>
    <xf numFmtId="0" fontId="27" fillId="0" borderId="3" xfId="64" applyFont="1" applyFill="1" applyBorder="1" applyAlignment="1">
      <alignment horizontal="center" wrapText="1"/>
    </xf>
    <xf numFmtId="0" fontId="11" fillId="0" borderId="12" xfId="64" applyFont="1" applyFill="1" applyBorder="1" applyAlignment="1">
      <alignment horizontal="center" vertical="center"/>
    </xf>
    <xf numFmtId="0" fontId="11" fillId="0" borderId="31" xfId="64" applyFont="1" applyFill="1" applyBorder="1" applyAlignment="1">
      <alignment horizontal="center" vertical="center"/>
    </xf>
    <xf numFmtId="0" fontId="11" fillId="0" borderId="13" xfId="64" applyFont="1" applyFill="1" applyBorder="1" applyAlignment="1">
      <alignment horizontal="center" vertical="center"/>
    </xf>
    <xf numFmtId="0" fontId="30" fillId="0" borderId="5" xfId="107" applyFont="1" applyBorder="1" applyAlignment="1">
      <alignment horizontal="center" wrapText="1"/>
    </xf>
    <xf numFmtId="0" fontId="0" fillId="0" borderId="1" xfId="107" applyFont="1" applyBorder="1" applyAlignment="1">
      <alignment horizontal="center" vertical="center"/>
    </xf>
    <xf numFmtId="0" fontId="23" fillId="9" borderId="2" xfId="107" applyFont="1" applyFill="1" applyBorder="1" applyAlignment="1">
      <alignment horizontal="center" vertical="center"/>
    </xf>
    <xf numFmtId="0" fontId="23" fillId="9" borderId="4" xfId="107" applyFont="1" applyFill="1" applyBorder="1" applyAlignment="1">
      <alignment horizontal="center" vertical="center"/>
    </xf>
    <xf numFmtId="0" fontId="36" fillId="0" borderId="1" xfId="62" applyFont="1" applyFill="1" applyBorder="1" applyAlignment="1">
      <alignment horizontal="left" vertical="center"/>
    </xf>
    <xf numFmtId="0" fontId="23" fillId="9" borderId="2" xfId="107" applyFont="1" applyFill="1" applyBorder="1" applyAlignment="1">
      <alignment horizontal="left" vertical="center" indent="1"/>
    </xf>
    <xf numFmtId="0" fontId="23" fillId="9" borderId="4" xfId="107" applyFont="1" applyFill="1" applyBorder="1" applyAlignment="1">
      <alignment horizontal="left" vertical="center" indent="1"/>
    </xf>
    <xf numFmtId="0" fontId="5" fillId="0" borderId="6" xfId="107" applyFont="1" applyBorder="1" applyAlignment="1">
      <alignment horizontal="center" wrapText="1"/>
    </xf>
    <xf numFmtId="0" fontId="5" fillId="0" borderId="7" xfId="107" applyFont="1" applyBorder="1" applyAlignment="1">
      <alignment horizontal="center" wrapText="1"/>
    </xf>
    <xf numFmtId="0" fontId="0" fillId="0" borderId="12" xfId="107" applyFont="1" applyBorder="1" applyAlignment="1">
      <alignment horizontal="center" vertical="center"/>
    </xf>
    <xf numFmtId="0" fontId="0" fillId="0" borderId="13" xfId="107" applyFont="1" applyBorder="1" applyAlignment="1">
      <alignment horizontal="center" vertical="center"/>
    </xf>
    <xf numFmtId="0" fontId="0" fillId="0" borderId="16" xfId="107" applyFont="1" applyBorder="1" applyAlignment="1">
      <alignment horizontal="center" vertical="center"/>
    </xf>
    <xf numFmtId="0" fontId="0" fillId="0" borderId="20" xfId="107" applyFont="1" applyBorder="1" applyAlignment="1">
      <alignment horizontal="center" vertical="center"/>
    </xf>
    <xf numFmtId="0" fontId="0" fillId="0" borderId="14" xfId="107" applyFont="1" applyBorder="1" applyAlignment="1">
      <alignment horizontal="center" vertical="center"/>
    </xf>
    <xf numFmtId="0" fontId="0" fillId="0" borderId="15" xfId="107" applyFont="1" applyBorder="1" applyAlignment="1">
      <alignment horizontal="center" vertical="center"/>
    </xf>
    <xf numFmtId="0" fontId="0" fillId="9" borderId="2" xfId="107" applyFont="1" applyFill="1" applyBorder="1" applyAlignment="1">
      <alignment horizontal="right" vertical="center" wrapText="1"/>
    </xf>
    <xf numFmtId="0" fontId="0" fillId="9" borderId="4" xfId="107" applyFont="1" applyFill="1" applyBorder="1" applyAlignment="1">
      <alignment horizontal="right" vertical="center" wrapText="1"/>
    </xf>
    <xf numFmtId="175" fontId="31" fillId="2" borderId="2" xfId="107" applyNumberFormat="1" applyFont="1" applyFill="1" applyBorder="1" applyAlignment="1">
      <alignment horizontal="right" vertical="center" wrapText="1"/>
    </xf>
    <xf numFmtId="175" fontId="31" fillId="2" borderId="4" xfId="107" applyNumberFormat="1" applyFont="1" applyFill="1" applyBorder="1" applyAlignment="1">
      <alignment horizontal="right" vertical="center" wrapText="1"/>
    </xf>
    <xf numFmtId="178" fontId="96" fillId="0" borderId="56" xfId="199" applyNumberFormat="1" applyFont="1" applyFill="1" applyBorder="1" applyAlignment="1">
      <alignment horizontal="left" vertical="center" wrapText="1"/>
    </xf>
    <xf numFmtId="178" fontId="96" fillId="0" borderId="54" xfId="199" applyNumberFormat="1" applyFont="1" applyFill="1" applyBorder="1" applyAlignment="1">
      <alignment horizontal="left" vertical="center" wrapText="1"/>
    </xf>
    <xf numFmtId="0" fontId="23" fillId="0" borderId="14" xfId="107" applyFont="1" applyBorder="1" applyAlignment="1">
      <alignment horizontal="left" vertical="top" wrapText="1"/>
    </xf>
    <xf numFmtId="0" fontId="23" fillId="0" borderId="15" xfId="107" applyFont="1" applyBorder="1" applyAlignment="1">
      <alignment horizontal="left" vertical="top" wrapText="1"/>
    </xf>
    <xf numFmtId="169" fontId="11" fillId="9" borderId="2" xfId="1" applyNumberFormat="1" applyFont="1" applyFill="1" applyBorder="1" applyAlignment="1">
      <alignment horizontal="center" vertical="center" wrapText="1"/>
    </xf>
    <xf numFmtId="169" fontId="11" fillId="9" borderId="3" xfId="1" applyNumberFormat="1" applyFont="1" applyFill="1" applyBorder="1" applyAlignment="1">
      <alignment horizontal="center" vertical="center" wrapText="1"/>
    </xf>
    <xf numFmtId="0" fontId="23" fillId="0" borderId="2" xfId="107" applyFont="1" applyFill="1" applyBorder="1" applyAlignment="1">
      <alignment horizontal="left" vertical="center" wrapText="1" indent="1"/>
    </xf>
    <xf numFmtId="0" fontId="23" fillId="0" borderId="4" xfId="107" applyFont="1" applyFill="1" applyBorder="1" applyAlignment="1">
      <alignment horizontal="left" vertical="center" wrapText="1" indent="1"/>
    </xf>
    <xf numFmtId="175" fontId="0" fillId="0" borderId="2" xfId="107" applyNumberFormat="1" applyFont="1" applyFill="1" applyBorder="1" applyAlignment="1">
      <alignment horizontal="right" vertical="center" wrapText="1"/>
    </xf>
    <xf numFmtId="175" fontId="0" fillId="0" borderId="4" xfId="107" applyNumberFormat="1" applyFont="1" applyFill="1" applyBorder="1" applyAlignment="1">
      <alignment horizontal="right" vertical="center" wrapText="1"/>
    </xf>
    <xf numFmtId="0" fontId="23" fillId="0" borderId="6" xfId="107" applyFont="1" applyBorder="1" applyAlignment="1">
      <alignment horizontal="center" vertical="center" wrapText="1"/>
    </xf>
    <xf numFmtId="0" fontId="23" fillId="0" borderId="7" xfId="107" applyFont="1" applyBorder="1" applyAlignment="1">
      <alignment horizontal="center" vertical="center" wrapText="1"/>
    </xf>
    <xf numFmtId="0" fontId="0" fillId="2" borderId="1" xfId="107" applyFont="1" applyFill="1" applyBorder="1" applyAlignment="1">
      <alignment horizontal="center" vertical="center"/>
    </xf>
    <xf numFmtId="0" fontId="0" fillId="2" borderId="2" xfId="107" applyFont="1" applyFill="1" applyBorder="1" applyAlignment="1">
      <alignment horizontal="center" vertical="center"/>
    </xf>
    <xf numFmtId="0" fontId="0" fillId="2" borderId="4" xfId="107" applyFont="1" applyFill="1" applyBorder="1" applyAlignment="1">
      <alignment horizontal="center" vertical="center"/>
    </xf>
    <xf numFmtId="0" fontId="5" fillId="0" borderId="1" xfId="107" applyFont="1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79" fillId="0" borderId="1" xfId="110" applyFont="1" applyFill="1" applyBorder="1" applyAlignment="1">
      <alignment horizontal="center" vertical="center"/>
    </xf>
    <xf numFmtId="0" fontId="44" fillId="0" borderId="6" xfId="64" applyFont="1" applyFill="1" applyBorder="1" applyAlignment="1">
      <alignment horizontal="center" vertical="center" wrapText="1"/>
    </xf>
    <xf numFmtId="0" fontId="44" fillId="0" borderId="12" xfId="64" applyFont="1" applyFill="1" applyBorder="1" applyAlignment="1">
      <alignment horizontal="center" vertical="center" wrapText="1"/>
    </xf>
    <xf numFmtId="0" fontId="44" fillId="0" borderId="51" xfId="64" applyFont="1" applyFill="1" applyBorder="1" applyAlignment="1">
      <alignment horizontal="center" vertical="center" wrapText="1"/>
    </xf>
    <xf numFmtId="0" fontId="44" fillId="0" borderId="52" xfId="64" applyFont="1" applyFill="1" applyBorder="1" applyAlignment="1">
      <alignment horizontal="center" vertical="center" wrapText="1"/>
    </xf>
    <xf numFmtId="0" fontId="27" fillId="0" borderId="16" xfId="64" applyFont="1" applyFill="1" applyBorder="1" applyAlignment="1">
      <alignment horizontal="center" vertical="center" textRotation="90" wrapText="1"/>
    </xf>
    <xf numFmtId="0" fontId="41" fillId="0" borderId="6" xfId="64" applyFont="1" applyFill="1" applyBorder="1" applyAlignment="1">
      <alignment horizontal="center" vertical="center" textRotation="90" wrapText="1"/>
    </xf>
    <xf numFmtId="0" fontId="41" fillId="0" borderId="11" xfId="64" applyFont="1" applyFill="1" applyBorder="1" applyAlignment="1">
      <alignment horizontal="center" vertical="center" textRotation="90" wrapText="1"/>
    </xf>
    <xf numFmtId="0" fontId="41" fillId="0" borderId="7" xfId="64" applyFont="1" applyFill="1" applyBorder="1" applyAlignment="1">
      <alignment horizontal="center" vertical="center" textRotation="90" wrapText="1"/>
    </xf>
    <xf numFmtId="0" fontId="50" fillId="0" borderId="1" xfId="110" applyFont="1" applyFill="1" applyBorder="1" applyAlignment="1">
      <alignment horizontal="center" vertical="center"/>
    </xf>
    <xf numFmtId="0" fontId="50" fillId="0" borderId="1" xfId="64" applyFont="1" applyFill="1" applyBorder="1" applyAlignment="1">
      <alignment horizontal="center" vertical="center" wrapText="1"/>
    </xf>
    <xf numFmtId="0" fontId="50" fillId="0" borderId="2" xfId="64" applyFont="1" applyFill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48" fillId="0" borderId="1" xfId="110" applyFont="1" applyFill="1" applyBorder="1" applyAlignment="1">
      <alignment horizontal="center" vertical="center"/>
    </xf>
    <xf numFmtId="0" fontId="48" fillId="0" borderId="2" xfId="0" applyFont="1" applyBorder="1" applyAlignment="1">
      <alignment horizontal="center"/>
    </xf>
    <xf numFmtId="0" fontId="48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48" fillId="0" borderId="2" xfId="110" applyFont="1" applyFill="1" applyBorder="1" applyAlignment="1">
      <alignment horizontal="center" vertical="center"/>
    </xf>
    <xf numFmtId="0" fontId="48" fillId="0" borderId="3" xfId="110" applyFont="1" applyFill="1" applyBorder="1" applyAlignment="1">
      <alignment horizontal="center" vertical="center"/>
    </xf>
    <xf numFmtId="0" fontId="48" fillId="0" borderId="4" xfId="110" applyFont="1" applyFill="1" applyBorder="1" applyAlignment="1">
      <alignment horizontal="center" vertical="center"/>
    </xf>
    <xf numFmtId="0" fontId="48" fillId="0" borderId="89" xfId="110" applyFont="1" applyFill="1" applyBorder="1" applyAlignment="1">
      <alignment horizontal="center" vertical="center"/>
    </xf>
    <xf numFmtId="0" fontId="5" fillId="0" borderId="89" xfId="110" applyFont="1" applyFill="1" applyBorder="1" applyAlignment="1">
      <alignment horizontal="center" vertical="center"/>
    </xf>
    <xf numFmtId="0" fontId="5" fillId="0" borderId="48" xfId="110" applyFont="1" applyFill="1" applyBorder="1" applyAlignment="1">
      <alignment horizontal="center" vertical="center"/>
    </xf>
    <xf numFmtId="0" fontId="27" fillId="0" borderId="1" xfId="64" applyFont="1" applyFill="1" applyBorder="1" applyAlignment="1">
      <alignment horizontal="center" vertical="center" textRotation="90" wrapText="1"/>
    </xf>
    <xf numFmtId="0" fontId="5" fillId="0" borderId="6" xfId="110" applyFont="1" applyFill="1" applyBorder="1" applyAlignment="1">
      <alignment horizontal="center" vertical="center" wrapText="1"/>
    </xf>
    <xf numFmtId="0" fontId="5" fillId="0" borderId="7" xfId="110" applyFont="1" applyFill="1" applyBorder="1" applyAlignment="1">
      <alignment horizontal="center" vertical="center" wrapText="1"/>
    </xf>
    <xf numFmtId="0" fontId="48" fillId="0" borderId="6" xfId="110" applyFont="1" applyFill="1" applyBorder="1" applyAlignment="1">
      <alignment horizontal="center" vertical="center" wrapText="1"/>
    </xf>
    <xf numFmtId="0" fontId="48" fillId="0" borderId="7" xfId="110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horizontal="center" vertical="center" textRotation="90" wrapText="1"/>
    </xf>
    <xf numFmtId="0" fontId="72" fillId="12" borderId="26" xfId="64" applyFont="1" applyFill="1" applyBorder="1" applyAlignment="1">
      <alignment horizontal="center" vertical="center" textRotation="90" wrapText="1"/>
    </xf>
    <xf numFmtId="0" fontId="72" fillId="12" borderId="35" xfId="64" applyFont="1" applyFill="1" applyBorder="1" applyAlignment="1">
      <alignment horizontal="center" vertical="center" textRotation="90" wrapText="1"/>
    </xf>
    <xf numFmtId="0" fontId="72" fillId="12" borderId="24" xfId="64" applyFont="1" applyFill="1" applyBorder="1" applyAlignment="1">
      <alignment horizontal="center" vertical="center" textRotation="90" wrapText="1"/>
    </xf>
    <xf numFmtId="0" fontId="44" fillId="0" borderId="11" xfId="64" applyFont="1" applyFill="1" applyBorder="1" applyAlignment="1">
      <alignment horizontal="center" vertical="center" textRotation="90" wrapText="1"/>
    </xf>
    <xf numFmtId="0" fontId="44" fillId="0" borderId="7" xfId="64" applyFont="1" applyFill="1" applyBorder="1" applyAlignment="1">
      <alignment horizontal="center" vertical="center" textRotation="90" wrapText="1"/>
    </xf>
    <xf numFmtId="0" fontId="27" fillId="0" borderId="7" xfId="64" applyFont="1" applyFill="1" applyBorder="1" applyAlignment="1">
      <alignment horizontal="center" vertical="center" wrapText="1"/>
    </xf>
    <xf numFmtId="0" fontId="11" fillId="0" borderId="2" xfId="64" applyFont="1" applyFill="1" applyBorder="1" applyAlignment="1">
      <alignment horizontal="center" vertical="center"/>
    </xf>
    <xf numFmtId="0" fontId="11" fillId="0" borderId="3" xfId="64" applyFont="1" applyFill="1" applyBorder="1" applyAlignment="1">
      <alignment horizontal="center" vertical="center"/>
    </xf>
    <xf numFmtId="0" fontId="11" fillId="0" borderId="4" xfId="64" applyFont="1" applyFill="1" applyBorder="1" applyAlignment="1">
      <alignment horizontal="center" vertical="center"/>
    </xf>
    <xf numFmtId="0" fontId="15" fillId="0" borderId="2" xfId="64" applyFont="1" applyFill="1" applyBorder="1" applyAlignment="1">
      <alignment horizontal="center" vertical="center" wrapText="1"/>
    </xf>
    <xf numFmtId="0" fontId="15" fillId="0" borderId="3" xfId="64" applyFont="1" applyFill="1" applyBorder="1" applyAlignment="1">
      <alignment horizontal="center" vertical="center" wrapText="1"/>
    </xf>
    <xf numFmtId="0" fontId="15" fillId="0" borderId="4" xfId="64" applyFont="1" applyFill="1" applyBorder="1" applyAlignment="1">
      <alignment horizontal="center" vertical="center" wrapText="1"/>
    </xf>
    <xf numFmtId="0" fontId="0" fillId="0" borderId="11" xfId="110" applyFont="1" applyBorder="1" applyAlignment="1">
      <alignment horizontal="center" vertical="center" textRotation="90"/>
    </xf>
    <xf numFmtId="0" fontId="153" fillId="0" borderId="11" xfId="110" applyBorder="1" applyAlignment="1">
      <alignment horizontal="center" vertical="center" textRotation="90"/>
    </xf>
    <xf numFmtId="0" fontId="153" fillId="0" borderId="7" xfId="110" applyBorder="1" applyAlignment="1">
      <alignment horizontal="center" vertical="center" textRotation="90"/>
    </xf>
    <xf numFmtId="0" fontId="44" fillId="12" borderId="40" xfId="64" applyFont="1" applyFill="1" applyBorder="1" applyAlignment="1">
      <alignment horizontal="center" vertical="center" wrapText="1"/>
    </xf>
    <xf numFmtId="0" fontId="153" fillId="0" borderId="14" xfId="110" applyBorder="1" applyAlignment="1">
      <alignment horizontal="center"/>
    </xf>
    <xf numFmtId="0" fontId="153" fillId="0" borderId="15" xfId="110" applyBorder="1" applyAlignment="1">
      <alignment horizontal="center"/>
    </xf>
    <xf numFmtId="169" fontId="77" fillId="9" borderId="2" xfId="199" applyNumberFormat="1" applyFont="1" applyFill="1" applyBorder="1" applyAlignment="1">
      <alignment horizontal="center" vertical="center" wrapText="1"/>
    </xf>
    <xf numFmtId="169" fontId="77" fillId="9" borderId="4" xfId="199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44" fillId="0" borderId="12" xfId="64" applyFont="1" applyFill="1" applyBorder="1" applyAlignment="1">
      <alignment horizontal="center" vertical="center"/>
    </xf>
    <xf numFmtId="0" fontId="44" fillId="0" borderId="13" xfId="64" applyFont="1" applyFill="1" applyBorder="1" applyAlignment="1">
      <alignment horizontal="center" vertical="center"/>
    </xf>
    <xf numFmtId="0" fontId="44" fillId="0" borderId="90" xfId="64" applyFont="1" applyFill="1" applyBorder="1" applyAlignment="1">
      <alignment horizontal="center" vertical="center" wrapText="1"/>
    </xf>
    <xf numFmtId="0" fontId="44" fillId="0" borderId="91" xfId="64" applyFont="1" applyFill="1" applyBorder="1" applyAlignment="1">
      <alignment horizontal="center" vertical="center" wrapText="1"/>
    </xf>
    <xf numFmtId="169" fontId="77" fillId="9" borderId="90" xfId="199" applyNumberFormat="1" applyFont="1" applyFill="1" applyBorder="1" applyAlignment="1">
      <alignment horizontal="center" vertical="center" wrapText="1"/>
    </xf>
    <xf numFmtId="169" fontId="77" fillId="9" borderId="91" xfId="199" applyNumberFormat="1" applyFont="1" applyFill="1" applyBorder="1" applyAlignment="1">
      <alignment horizontal="center" vertical="center" wrapText="1"/>
    </xf>
    <xf numFmtId="0" fontId="0" fillId="0" borderId="90" xfId="110" applyFont="1" applyBorder="1" applyAlignment="1">
      <alignment horizontal="right"/>
    </xf>
    <xf numFmtId="0" fontId="0" fillId="0" borderId="91" xfId="110" applyFont="1" applyBorder="1" applyAlignment="1">
      <alignment horizontal="right"/>
    </xf>
    <xf numFmtId="0" fontId="11" fillId="0" borderId="93" xfId="64" applyFont="1" applyFill="1" applyBorder="1" applyAlignment="1">
      <alignment horizontal="center" vertical="center"/>
    </xf>
    <xf numFmtId="0" fontId="27" fillId="0" borderId="4" xfId="64" applyFont="1" applyFill="1" applyBorder="1" applyAlignment="1">
      <alignment horizontal="center" vertical="center" wrapText="1"/>
    </xf>
    <xf numFmtId="0" fontId="34" fillId="0" borderId="2" xfId="64" applyFont="1" applyFill="1" applyBorder="1" applyAlignment="1">
      <alignment horizontal="center" vertical="center" wrapText="1"/>
    </xf>
    <xf numFmtId="0" fontId="34" fillId="0" borderId="4" xfId="64" applyFont="1" applyFill="1" applyBorder="1" applyAlignment="1">
      <alignment horizontal="center" vertical="center" wrapText="1"/>
    </xf>
    <xf numFmtId="0" fontId="27" fillId="0" borderId="90" xfId="64" applyFont="1" applyFill="1" applyBorder="1" applyAlignment="1">
      <alignment horizontal="center" vertical="center" wrapText="1"/>
    </xf>
    <xf numFmtId="0" fontId="27" fillId="0" borderId="93" xfId="64" applyFont="1" applyFill="1" applyBorder="1" applyAlignment="1">
      <alignment horizontal="center" vertical="center" wrapText="1"/>
    </xf>
    <xf numFmtId="0" fontId="27" fillId="0" borderId="91" xfId="64" applyFont="1" applyFill="1" applyBorder="1" applyAlignment="1">
      <alignment horizontal="center" vertical="center" wrapText="1"/>
    </xf>
    <xf numFmtId="0" fontId="15" fillId="0" borderId="90" xfId="64" applyFont="1" applyFill="1" applyBorder="1" applyAlignment="1">
      <alignment horizontal="center" vertical="center" wrapText="1"/>
    </xf>
    <xf numFmtId="0" fontId="15" fillId="0" borderId="93" xfId="64" applyFont="1" applyFill="1" applyBorder="1" applyAlignment="1">
      <alignment horizontal="center" vertical="center" wrapText="1"/>
    </xf>
    <xf numFmtId="0" fontId="15" fillId="0" borderId="91" xfId="64" applyFont="1" applyFill="1" applyBorder="1" applyAlignment="1">
      <alignment horizontal="center" vertical="center" wrapText="1"/>
    </xf>
    <xf numFmtId="0" fontId="34" fillId="0" borderId="90" xfId="64" applyFont="1" applyFill="1" applyBorder="1" applyAlignment="1">
      <alignment horizontal="center" vertical="center" wrapText="1"/>
    </xf>
    <xf numFmtId="0" fontId="34" fillId="0" borderId="91" xfId="64" applyFont="1" applyFill="1" applyBorder="1" applyAlignment="1">
      <alignment horizontal="center" vertical="center" wrapText="1"/>
    </xf>
    <xf numFmtId="0" fontId="44" fillId="0" borderId="90" xfId="64" applyFont="1" applyFill="1" applyBorder="1" applyAlignment="1">
      <alignment horizontal="center" vertical="center"/>
    </xf>
    <xf numFmtId="0" fontId="44" fillId="0" borderId="91" xfId="64" applyFont="1" applyFill="1" applyBorder="1" applyAlignment="1">
      <alignment horizontal="center" vertical="center"/>
    </xf>
    <xf numFmtId="0" fontId="44" fillId="12" borderId="24" xfId="64" applyFont="1" applyFill="1" applyBorder="1" applyAlignment="1">
      <alignment horizontal="center" vertical="center" wrapText="1"/>
    </xf>
    <xf numFmtId="0" fontId="44" fillId="12" borderId="25" xfId="64" applyFont="1" applyFill="1" applyBorder="1" applyAlignment="1">
      <alignment horizontal="center" vertical="center" wrapText="1"/>
    </xf>
    <xf numFmtId="0" fontId="0" fillId="0" borderId="90" xfId="110" applyFont="1" applyBorder="1" applyAlignment="1">
      <alignment horizontal="center"/>
    </xf>
    <xf numFmtId="0" fontId="0" fillId="0" borderId="91" xfId="110" applyFont="1" applyBorder="1" applyAlignment="1">
      <alignment horizontal="center"/>
    </xf>
    <xf numFmtId="0" fontId="159" fillId="0" borderId="5" xfId="0" applyFont="1" applyBorder="1" applyAlignment="1">
      <alignment horizontal="center" vertical="center"/>
    </xf>
    <xf numFmtId="0" fontId="79" fillId="0" borderId="5" xfId="0" applyFont="1" applyBorder="1" applyAlignment="1">
      <alignment horizontal="center" vertical="center"/>
    </xf>
    <xf numFmtId="0" fontId="160" fillId="0" borderId="119" xfId="110" applyFont="1" applyBorder="1" applyAlignment="1">
      <alignment horizontal="center" wrapText="1"/>
    </xf>
    <xf numFmtId="0" fontId="160" fillId="0" borderId="120" xfId="110" applyFont="1" applyBorder="1" applyAlignment="1">
      <alignment horizontal="center" wrapText="1"/>
    </xf>
    <xf numFmtId="0" fontId="160" fillId="0" borderId="121" xfId="110" applyFont="1" applyBorder="1" applyAlignment="1">
      <alignment horizontal="center" wrapText="1"/>
    </xf>
    <xf numFmtId="0" fontId="160" fillId="0" borderId="122" xfId="110" applyFont="1" applyBorder="1" applyAlignment="1">
      <alignment horizontal="center" wrapText="1"/>
    </xf>
    <xf numFmtId="0" fontId="160" fillId="0" borderId="123" xfId="110" applyFont="1" applyBorder="1" applyAlignment="1">
      <alignment horizontal="center" wrapText="1"/>
    </xf>
    <xf numFmtId="0" fontId="160" fillId="0" borderId="124" xfId="110" applyFont="1" applyBorder="1" applyAlignment="1">
      <alignment horizontal="center" wrapText="1"/>
    </xf>
    <xf numFmtId="0" fontId="0" fillId="0" borderId="89" xfId="0" applyFill="1" applyBorder="1" applyAlignment="1">
      <alignment horizontal="center" vertical="center" wrapText="1"/>
    </xf>
    <xf numFmtId="0" fontId="12" fillId="0" borderId="11" xfId="64" applyFont="1" applyFill="1" applyBorder="1" applyAlignment="1">
      <alignment horizontal="center" vertical="center" textRotation="90" wrapText="1"/>
    </xf>
    <xf numFmtId="0" fontId="12" fillId="0" borderId="7" xfId="64" applyFont="1" applyFill="1" applyBorder="1" applyAlignment="1">
      <alignment horizontal="center" vertical="center" textRotation="90" wrapText="1"/>
    </xf>
    <xf numFmtId="0" fontId="5" fillId="0" borderId="93" xfId="110" applyFont="1" applyFill="1" applyBorder="1" applyAlignment="1">
      <alignment horizontal="center" vertical="center"/>
    </xf>
    <xf numFmtId="0" fontId="34" fillId="0" borderId="89" xfId="64" applyFont="1" applyFill="1" applyBorder="1" applyAlignment="1">
      <alignment horizontal="center" vertical="center" wrapText="1"/>
    </xf>
    <xf numFmtId="0" fontId="27" fillId="0" borderId="93" xfId="64" applyFont="1" applyFill="1" applyBorder="1" applyAlignment="1">
      <alignment horizontal="center" wrapText="1"/>
    </xf>
    <xf numFmtId="0" fontId="27" fillId="0" borderId="6" xfId="64" applyFont="1" applyFill="1" applyBorder="1" applyAlignment="1">
      <alignment horizontal="center" vertical="center" wrapText="1"/>
    </xf>
    <xf numFmtId="0" fontId="27" fillId="0" borderId="89" xfId="64" applyFont="1" applyFill="1" applyBorder="1" applyAlignment="1">
      <alignment horizontal="center" wrapText="1"/>
    </xf>
    <xf numFmtId="0" fontId="27" fillId="0" borderId="89" xfId="64" applyFont="1" applyFill="1" applyBorder="1" applyAlignment="1">
      <alignment horizontal="center" vertical="center" wrapText="1"/>
    </xf>
    <xf numFmtId="0" fontId="5" fillId="0" borderId="90" xfId="0" applyFont="1" applyBorder="1" applyAlignment="1">
      <alignment horizontal="right"/>
    </xf>
    <xf numFmtId="0" fontId="5" fillId="0" borderId="91" xfId="0" applyFont="1" applyBorder="1" applyAlignment="1">
      <alignment horizontal="right"/>
    </xf>
    <xf numFmtId="0" fontId="27" fillId="0" borderId="89" xfId="64" applyFont="1" applyFill="1" applyBorder="1" applyAlignment="1">
      <alignment horizontal="center" vertical="top"/>
    </xf>
    <xf numFmtId="0" fontId="2" fillId="0" borderId="0" xfId="0" applyFont="1" applyAlignment="1">
      <alignment horizontal="center" wrapText="1"/>
    </xf>
    <xf numFmtId="0" fontId="2" fillId="0" borderId="89" xfId="110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center" vertical="center"/>
    </xf>
    <xf numFmtId="0" fontId="44" fillId="0" borderId="89" xfId="64" applyFont="1" applyFill="1" applyBorder="1" applyAlignment="1">
      <alignment horizontal="right"/>
    </xf>
    <xf numFmtId="0" fontId="12" fillId="0" borderId="6" xfId="64" applyFont="1" applyFill="1" applyBorder="1" applyAlignment="1">
      <alignment horizontal="center" vertical="center" textRotation="90" wrapText="1"/>
    </xf>
    <xf numFmtId="0" fontId="5" fillId="0" borderId="90" xfId="110" applyFont="1" applyFill="1" applyBorder="1" applyAlignment="1">
      <alignment horizontal="center" vertical="center"/>
    </xf>
    <xf numFmtId="0" fontId="5" fillId="0" borderId="91" xfId="110" applyFont="1" applyFill="1" applyBorder="1" applyAlignment="1">
      <alignment horizontal="center" vertical="center"/>
    </xf>
    <xf numFmtId="0" fontId="156" fillId="0" borderId="107" xfId="110" applyFont="1" applyBorder="1" applyAlignment="1">
      <alignment horizontal="center" vertical="center" wrapText="1"/>
    </xf>
    <xf numFmtId="0" fontId="156" fillId="0" borderId="7" xfId="110" applyFont="1" applyBorder="1" applyAlignment="1">
      <alignment horizontal="center" vertical="center" wrapText="1"/>
    </xf>
    <xf numFmtId="0" fontId="27" fillId="0" borderId="11" xfId="64" applyFont="1" applyFill="1" applyBorder="1" applyAlignment="1">
      <alignment horizontal="center" vertical="center" wrapText="1"/>
    </xf>
    <xf numFmtId="0" fontId="25" fillId="0" borderId="6" xfId="64" applyFont="1" applyFill="1" applyBorder="1" applyAlignment="1">
      <alignment horizontal="center" vertical="center" wrapText="1"/>
    </xf>
    <xf numFmtId="0" fontId="25" fillId="0" borderId="7" xfId="64" applyFont="1" applyFill="1" applyBorder="1" applyAlignment="1">
      <alignment horizontal="center" vertical="center" wrapText="1"/>
    </xf>
    <xf numFmtId="0" fontId="34" fillId="0" borderId="11" xfId="64" applyFont="1" applyFill="1" applyBorder="1" applyAlignment="1">
      <alignment horizontal="center" vertical="center" wrapText="1"/>
    </xf>
    <xf numFmtId="0" fontId="33" fillId="0" borderId="22" xfId="64" applyFont="1" applyFill="1" applyBorder="1" applyAlignment="1">
      <alignment horizontal="center" vertical="center" wrapText="1"/>
    </xf>
    <xf numFmtId="0" fontId="33" fillId="0" borderId="23" xfId="64" applyFont="1" applyFill="1" applyBorder="1" applyAlignment="1">
      <alignment horizontal="center" vertical="center" wrapText="1"/>
    </xf>
    <xf numFmtId="0" fontId="27" fillId="2" borderId="1" xfId="64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center" vertical="center" wrapText="1"/>
    </xf>
    <xf numFmtId="0" fontId="0" fillId="0" borderId="16" xfId="110" applyFont="1" applyBorder="1" applyAlignment="1">
      <alignment horizontal="center" wrapText="1"/>
    </xf>
    <xf numFmtId="0" fontId="153" fillId="0" borderId="16" xfId="110" applyBorder="1" applyAlignment="1">
      <alignment horizontal="center" wrapText="1"/>
    </xf>
    <xf numFmtId="0" fontId="34" fillId="0" borderId="6" xfId="64" applyFont="1" applyFill="1" applyBorder="1" applyAlignment="1">
      <alignment horizontal="center" vertical="center"/>
    </xf>
    <xf numFmtId="0" fontId="34" fillId="0" borderId="11" xfId="64" applyFont="1" applyFill="1" applyBorder="1" applyAlignment="1">
      <alignment horizontal="center" vertical="center"/>
    </xf>
    <xf numFmtId="0" fontId="34" fillId="0" borderId="7" xfId="64" applyFont="1" applyFill="1" applyBorder="1" applyAlignment="1">
      <alignment horizontal="center" vertical="center"/>
    </xf>
    <xf numFmtId="0" fontId="27" fillId="0" borderId="6" xfId="64" applyFont="1" applyFill="1" applyBorder="1" applyAlignment="1">
      <alignment horizontal="left" vertical="center" wrapText="1"/>
    </xf>
    <xf numFmtId="0" fontId="27" fillId="0" borderId="11" xfId="64" applyFont="1" applyFill="1" applyBorder="1" applyAlignment="1">
      <alignment horizontal="left" vertical="center" wrapText="1"/>
    </xf>
    <xf numFmtId="0" fontId="27" fillId="0" borderId="7" xfId="64" applyFont="1" applyFill="1" applyBorder="1" applyAlignment="1">
      <alignment horizontal="left" vertical="center" wrapText="1"/>
    </xf>
    <xf numFmtId="0" fontId="27" fillId="0" borderId="4" xfId="64" applyFont="1" applyFill="1" applyBorder="1" applyAlignment="1">
      <alignment horizontal="left" vertical="center" wrapText="1"/>
    </xf>
    <xf numFmtId="0" fontId="27" fillId="0" borderId="1" xfId="64" applyFont="1" applyFill="1" applyBorder="1" applyAlignment="1">
      <alignment horizontal="left" vertical="center" wrapText="1"/>
    </xf>
    <xf numFmtId="0" fontId="41" fillId="0" borderId="12" xfId="64" applyFont="1" applyFill="1" applyBorder="1" applyAlignment="1">
      <alignment horizontal="center" vertical="center" wrapText="1"/>
    </xf>
    <xf numFmtId="0" fontId="41" fillId="0" borderId="14" xfId="64" applyFont="1" applyFill="1" applyBorder="1" applyAlignment="1">
      <alignment horizontal="center" vertical="center" wrapText="1"/>
    </xf>
    <xf numFmtId="0" fontId="41" fillId="0" borderId="15" xfId="64" applyFont="1" applyFill="1" applyBorder="1" applyAlignment="1">
      <alignment horizontal="center" vertical="center" wrapText="1"/>
    </xf>
    <xf numFmtId="0" fontId="41" fillId="0" borderId="7" xfId="64" applyFont="1" applyFill="1" applyBorder="1" applyAlignment="1">
      <alignment horizontal="center" vertical="center" wrapText="1"/>
    </xf>
    <xf numFmtId="0" fontId="41" fillId="0" borderId="91" xfId="64" applyFont="1" applyFill="1" applyBorder="1" applyAlignment="1">
      <alignment horizontal="center" vertical="center" wrapText="1"/>
    </xf>
    <xf numFmtId="0" fontId="41" fillId="0" borderId="1" xfId="64" applyFont="1" applyFill="1" applyBorder="1" applyAlignment="1">
      <alignment horizontal="center" vertical="center" wrapText="1"/>
    </xf>
    <xf numFmtId="0" fontId="41" fillId="0" borderId="16" xfId="64" applyFont="1" applyFill="1" applyBorder="1" applyAlignment="1">
      <alignment horizontal="center" vertical="center" wrapText="1"/>
    </xf>
    <xf numFmtId="0" fontId="41" fillId="0" borderId="0" xfId="64" applyFont="1" applyFill="1" applyBorder="1" applyAlignment="1">
      <alignment horizontal="center" vertical="center" wrapText="1"/>
    </xf>
    <xf numFmtId="0" fontId="41" fillId="0" borderId="5" xfId="64" applyFont="1" applyFill="1" applyBorder="1" applyAlignment="1">
      <alignment horizontal="center" vertical="center" wrapText="1"/>
    </xf>
    <xf numFmtId="0" fontId="41" fillId="2" borderId="12" xfId="64" applyFont="1" applyFill="1" applyBorder="1" applyAlignment="1">
      <alignment horizontal="center" vertical="center" wrapText="1"/>
    </xf>
    <xf numFmtId="0" fontId="41" fillId="2" borderId="31" xfId="64" applyFont="1" applyFill="1" applyBorder="1" applyAlignment="1">
      <alignment horizontal="center" vertical="center" wrapText="1"/>
    </xf>
    <xf numFmtId="0" fontId="41" fillId="2" borderId="92" xfId="64" applyFont="1" applyFill="1" applyBorder="1" applyAlignment="1">
      <alignment horizontal="center" vertical="center" wrapText="1"/>
    </xf>
    <xf numFmtId="0" fontId="41" fillId="2" borderId="13" xfId="64" applyFont="1" applyFill="1" applyBorder="1" applyAlignment="1">
      <alignment horizontal="center" vertical="center" wrapText="1"/>
    </xf>
    <xf numFmtId="0" fontId="41" fillId="2" borderId="16" xfId="64" applyFont="1" applyFill="1" applyBorder="1" applyAlignment="1">
      <alignment horizontal="center" vertical="center" wrapText="1"/>
    </xf>
    <xf numFmtId="0" fontId="41" fillId="2" borderId="0" xfId="64" applyFont="1" applyFill="1" applyBorder="1" applyAlignment="1">
      <alignment horizontal="center" vertical="center" wrapText="1"/>
    </xf>
    <xf numFmtId="0" fontId="41" fillId="2" borderId="20" xfId="64" applyFont="1" applyFill="1" applyBorder="1" applyAlignment="1">
      <alignment horizontal="center" vertical="center" wrapText="1"/>
    </xf>
    <xf numFmtId="0" fontId="41" fillId="0" borderId="2" xfId="64" applyFont="1" applyFill="1" applyBorder="1" applyAlignment="1">
      <alignment horizontal="center" wrapText="1"/>
    </xf>
    <xf numFmtId="0" fontId="41" fillId="0" borderId="3" xfId="64" applyFont="1" applyFill="1" applyBorder="1" applyAlignment="1">
      <alignment horizontal="center" wrapText="1"/>
    </xf>
    <xf numFmtId="0" fontId="41" fillId="0" borderId="4" xfId="64" applyFont="1" applyFill="1" applyBorder="1" applyAlignment="1">
      <alignment horizontal="center" wrapText="1"/>
    </xf>
    <xf numFmtId="0" fontId="74" fillId="12" borderId="37" xfId="64" applyFont="1" applyFill="1" applyBorder="1" applyAlignment="1">
      <alignment horizontal="center" vertical="center" textRotation="90" wrapText="1"/>
    </xf>
    <xf numFmtId="0" fontId="50" fillId="0" borderId="20" xfId="64" applyFont="1" applyFill="1" applyBorder="1" applyAlignment="1">
      <alignment horizontal="center" vertical="center" textRotation="90" wrapText="1"/>
    </xf>
    <xf numFmtId="0" fontId="50" fillId="0" borderId="15" xfId="64" applyFont="1" applyFill="1" applyBorder="1" applyAlignment="1">
      <alignment horizontal="center" vertical="center" textRotation="90" wrapText="1"/>
    </xf>
    <xf numFmtId="0" fontId="27" fillId="2" borderId="12" xfId="64" applyFont="1" applyFill="1" applyBorder="1" applyAlignment="1">
      <alignment horizontal="center" vertical="center" wrapText="1"/>
    </xf>
    <xf numFmtId="0" fontId="27" fillId="2" borderId="31" xfId="64" applyFont="1" applyFill="1" applyBorder="1" applyAlignment="1">
      <alignment horizontal="center" vertical="center" wrapText="1"/>
    </xf>
    <xf numFmtId="0" fontId="27" fillId="2" borderId="92" xfId="64" applyFont="1" applyFill="1" applyBorder="1" applyAlignment="1">
      <alignment horizontal="center" vertical="center" wrapText="1"/>
    </xf>
    <xf numFmtId="0" fontId="27" fillId="2" borderId="13" xfId="64" applyFont="1" applyFill="1" applyBorder="1" applyAlignment="1">
      <alignment horizontal="center" vertical="center" wrapText="1"/>
    </xf>
    <xf numFmtId="0" fontId="27" fillId="2" borderId="16" xfId="64" applyFont="1" applyFill="1" applyBorder="1" applyAlignment="1">
      <alignment horizontal="center" vertical="center" wrapText="1"/>
    </xf>
    <xf numFmtId="0" fontId="27" fillId="2" borderId="0" xfId="64" applyFont="1" applyFill="1" applyBorder="1" applyAlignment="1">
      <alignment horizontal="center" vertical="center" wrapText="1"/>
    </xf>
    <xf numFmtId="0" fontId="27" fillId="2" borderId="20" xfId="64" applyFont="1" applyFill="1" applyBorder="1" applyAlignment="1">
      <alignment horizontal="center" vertical="center" wrapText="1"/>
    </xf>
    <xf numFmtId="0" fontId="34" fillId="0" borderId="22" xfId="64" applyFont="1" applyFill="1" applyBorder="1" applyAlignment="1">
      <alignment horizontal="center" vertical="center" wrapText="1"/>
    </xf>
    <xf numFmtId="0" fontId="34" fillId="0" borderId="23" xfId="64" applyFont="1" applyFill="1" applyBorder="1" applyAlignment="1">
      <alignment horizontal="center" vertical="center" wrapText="1"/>
    </xf>
    <xf numFmtId="0" fontId="11" fillId="0" borderId="116" xfId="64" applyFont="1" applyFill="1" applyBorder="1" applyAlignment="1">
      <alignment horizontal="center" vertical="center"/>
    </xf>
    <xf numFmtId="0" fontId="11" fillId="0" borderId="117" xfId="64" applyFont="1" applyFill="1" applyBorder="1" applyAlignment="1">
      <alignment horizontal="center" vertical="center"/>
    </xf>
    <xf numFmtId="0" fontId="11" fillId="0" borderId="74" xfId="64" applyFont="1" applyFill="1" applyBorder="1" applyAlignment="1">
      <alignment horizontal="center" vertical="center"/>
    </xf>
    <xf numFmtId="0" fontId="15" fillId="0" borderId="95" xfId="64" applyFont="1" applyFill="1" applyBorder="1" applyAlignment="1">
      <alignment horizontal="center" vertical="center" wrapText="1"/>
    </xf>
    <xf numFmtId="0" fontId="15" fillId="0" borderId="96" xfId="64" applyFont="1" applyFill="1" applyBorder="1" applyAlignment="1">
      <alignment horizontal="center" vertical="center" wrapText="1"/>
    </xf>
    <xf numFmtId="0" fontId="15" fillId="0" borderId="97" xfId="64" applyFont="1" applyFill="1" applyBorder="1" applyAlignment="1">
      <alignment horizontal="center" vertical="center" wrapText="1"/>
    </xf>
    <xf numFmtId="0" fontId="34" fillId="0" borderId="101" xfId="64" applyFont="1" applyFill="1" applyBorder="1" applyAlignment="1">
      <alignment horizontal="center" vertical="center" wrapText="1"/>
    </xf>
    <xf numFmtId="0" fontId="34" fillId="0" borderId="102" xfId="64" applyFont="1" applyFill="1" applyBorder="1" applyAlignment="1">
      <alignment horizontal="center" vertical="center" wrapText="1"/>
    </xf>
    <xf numFmtId="0" fontId="33" fillId="0" borderId="1" xfId="64" applyFont="1" applyFill="1" applyBorder="1" applyAlignment="1">
      <alignment horizontal="center" vertical="center" wrapText="1"/>
    </xf>
    <xf numFmtId="0" fontId="0" fillId="0" borderId="6" xfId="110" applyFont="1" applyBorder="1" applyAlignment="1">
      <alignment horizontal="center" vertical="center" textRotation="90"/>
    </xf>
    <xf numFmtId="0" fontId="0" fillId="0" borderId="7" xfId="110" applyFont="1" applyBorder="1" applyAlignment="1">
      <alignment horizontal="center" vertical="center" textRotation="90"/>
    </xf>
    <xf numFmtId="0" fontId="48" fillId="0" borderId="2" xfId="110" applyFont="1" applyFill="1" applyBorder="1" applyAlignment="1">
      <alignment horizontal="left" vertical="center"/>
    </xf>
    <xf numFmtId="0" fontId="48" fillId="0" borderId="3" xfId="110" applyFont="1" applyFill="1" applyBorder="1" applyAlignment="1">
      <alignment horizontal="left" vertical="center"/>
    </xf>
    <xf numFmtId="0" fontId="48" fillId="0" borderId="4" xfId="110" applyFont="1" applyFill="1" applyBorder="1" applyAlignment="1">
      <alignment horizontal="left" vertical="center"/>
    </xf>
    <xf numFmtId="0" fontId="35" fillId="0" borderId="2" xfId="110" applyFont="1" applyFill="1" applyBorder="1" applyAlignment="1">
      <alignment horizontal="left" vertical="center"/>
    </xf>
    <xf numFmtId="0" fontId="35" fillId="0" borderId="3" xfId="110" applyFont="1" applyFill="1" applyBorder="1" applyAlignment="1">
      <alignment horizontal="left" vertical="center"/>
    </xf>
    <xf numFmtId="0" fontId="35" fillId="0" borderId="4" xfId="110" applyFont="1" applyFill="1" applyBorder="1" applyAlignment="1">
      <alignment horizontal="left" vertical="center"/>
    </xf>
    <xf numFmtId="0" fontId="48" fillId="0" borderId="93" xfId="110" applyFont="1" applyFill="1" applyBorder="1" applyAlignment="1">
      <alignment horizontal="center" vertical="center"/>
    </xf>
    <xf numFmtId="0" fontId="72" fillId="12" borderId="21" xfId="64" applyFont="1" applyFill="1" applyBorder="1" applyAlignment="1">
      <alignment horizontal="center" vertical="center" textRotation="90" wrapText="1"/>
    </xf>
    <xf numFmtId="0" fontId="34" fillId="0" borderId="1" xfId="64" applyFont="1" applyFill="1" applyBorder="1" applyAlignment="1">
      <alignment horizontal="center" vertical="center"/>
    </xf>
    <xf numFmtId="0" fontId="33" fillId="0" borderId="1" xfId="64" applyFont="1" applyFill="1" applyBorder="1" applyAlignment="1">
      <alignment horizontal="center" vertical="center"/>
    </xf>
    <xf numFmtId="0" fontId="27" fillId="0" borderId="6" xfId="64" applyFont="1" applyFill="1" applyBorder="1" applyAlignment="1">
      <alignment horizontal="center" wrapText="1"/>
    </xf>
    <xf numFmtId="0" fontId="27" fillId="0" borderId="7" xfId="64" applyFont="1" applyFill="1" applyBorder="1" applyAlignment="1">
      <alignment horizontal="center" wrapText="1"/>
    </xf>
    <xf numFmtId="0" fontId="27" fillId="0" borderId="0" xfId="64" applyFont="1" applyFill="1" applyBorder="1" applyAlignment="1">
      <alignment horizontal="center" wrapText="1"/>
    </xf>
    <xf numFmtId="0" fontId="44" fillId="0" borderId="26" xfId="64" applyFont="1" applyFill="1" applyBorder="1" applyAlignment="1">
      <alignment horizontal="center" vertical="center"/>
    </xf>
    <xf numFmtId="0" fontId="44" fillId="0" borderId="27" xfId="64" applyFont="1" applyFill="1" applyBorder="1" applyAlignment="1">
      <alignment horizontal="center" vertical="center"/>
    </xf>
    <xf numFmtId="0" fontId="50" fillId="0" borderId="13" xfId="64" applyFont="1" applyFill="1" applyBorder="1" applyAlignment="1">
      <alignment horizontal="center" vertical="center" wrapText="1"/>
    </xf>
    <xf numFmtId="0" fontId="50" fillId="0" borderId="6" xfId="64" applyFont="1" applyFill="1" applyBorder="1" applyAlignment="1">
      <alignment horizontal="center" vertical="center" wrapText="1"/>
    </xf>
    <xf numFmtId="0" fontId="50" fillId="0" borderId="26" xfId="64" applyFont="1" applyFill="1" applyBorder="1" applyAlignment="1">
      <alignment horizontal="center" vertical="center"/>
    </xf>
    <xf numFmtId="0" fontId="50" fillId="0" borderId="27" xfId="64" applyFont="1" applyFill="1" applyBorder="1" applyAlignment="1">
      <alignment horizontal="center" vertical="center"/>
    </xf>
    <xf numFmtId="0" fontId="153" fillId="0" borderId="2" xfId="110" applyBorder="1" applyAlignment="1">
      <alignment horizontal="center"/>
    </xf>
    <xf numFmtId="0" fontId="153" fillId="0" borderId="4" xfId="110" applyBorder="1" applyAlignment="1">
      <alignment horizontal="center"/>
    </xf>
    <xf numFmtId="0" fontId="33" fillId="0" borderId="2" xfId="110" applyFont="1" applyBorder="1" applyAlignment="1">
      <alignment horizontal="center"/>
    </xf>
    <xf numFmtId="0" fontId="33" fillId="0" borderId="4" xfId="110" applyFont="1" applyBorder="1" applyAlignment="1">
      <alignment horizontal="center"/>
    </xf>
    <xf numFmtId="0" fontId="48" fillId="0" borderId="31" xfId="110" applyFont="1" applyFill="1" applyBorder="1" applyAlignment="1">
      <alignment horizontal="center" vertical="center"/>
    </xf>
    <xf numFmtId="0" fontId="48" fillId="0" borderId="13" xfId="110" applyFont="1" applyFill="1" applyBorder="1" applyAlignment="1">
      <alignment horizontal="center" vertical="center"/>
    </xf>
    <xf numFmtId="0" fontId="33" fillId="0" borderId="6" xfId="110" applyFont="1" applyBorder="1" applyAlignment="1">
      <alignment horizontal="center" vertical="center" textRotation="90"/>
    </xf>
    <xf numFmtId="0" fontId="33" fillId="0" borderId="11" xfId="110" applyFont="1" applyBorder="1" applyAlignment="1">
      <alignment horizontal="center" vertical="center" textRotation="90"/>
    </xf>
    <xf numFmtId="0" fontId="33" fillId="0" borderId="7" xfId="110" applyFont="1" applyBorder="1" applyAlignment="1">
      <alignment horizontal="center" vertical="center" textRotation="90"/>
    </xf>
    <xf numFmtId="0" fontId="44" fillId="0" borderId="108" xfId="64" applyFont="1" applyFill="1" applyBorder="1" applyAlignment="1">
      <alignment horizontal="center" vertical="center"/>
    </xf>
    <xf numFmtId="0" fontId="44" fillId="0" borderId="109" xfId="64" applyFont="1" applyFill="1" applyBorder="1" applyAlignment="1">
      <alignment horizontal="center" vertical="center"/>
    </xf>
    <xf numFmtId="0" fontId="153" fillId="0" borderId="90" xfId="110" applyBorder="1" applyAlignment="1">
      <alignment horizontal="center"/>
    </xf>
    <xf numFmtId="0" fontId="153" fillId="0" borderId="91" xfId="110" applyBorder="1" applyAlignment="1">
      <alignment horizontal="center"/>
    </xf>
    <xf numFmtId="0" fontId="44" fillId="0" borderId="24" xfId="64" applyFont="1" applyFill="1" applyBorder="1" applyAlignment="1">
      <alignment horizontal="center" vertical="center" wrapText="1"/>
    </xf>
    <xf numFmtId="0" fontId="44" fillId="0" borderId="25" xfId="64" applyFont="1" applyFill="1" applyBorder="1" applyAlignment="1">
      <alignment horizontal="center" vertical="center" wrapText="1"/>
    </xf>
    <xf numFmtId="0" fontId="50" fillId="0" borderId="91" xfId="64" applyFont="1" applyFill="1" applyBorder="1" applyAlignment="1">
      <alignment horizontal="center" vertical="center" wrapText="1"/>
    </xf>
    <xf numFmtId="0" fontId="50" fillId="0" borderId="24" xfId="64" applyFont="1" applyFill="1" applyBorder="1" applyAlignment="1">
      <alignment horizontal="center" vertical="center" wrapText="1"/>
    </xf>
    <xf numFmtId="0" fontId="50" fillId="0" borderId="25" xfId="64" applyFont="1" applyFill="1" applyBorder="1" applyAlignment="1">
      <alignment horizontal="center" vertical="center" wrapText="1"/>
    </xf>
    <xf numFmtId="0" fontId="50" fillId="0" borderId="2" xfId="64" applyFont="1" applyFill="1" applyBorder="1" applyAlignment="1">
      <alignment horizontal="center" vertical="center"/>
    </xf>
    <xf numFmtId="0" fontId="50" fillId="0" borderId="4" xfId="64" applyFont="1" applyFill="1" applyBorder="1" applyAlignment="1">
      <alignment horizontal="center" vertical="center"/>
    </xf>
    <xf numFmtId="0" fontId="48" fillId="0" borderId="93" xfId="64" applyFont="1" applyFill="1" applyBorder="1" applyAlignment="1">
      <alignment horizontal="center" vertical="center"/>
    </xf>
    <xf numFmtId="0" fontId="48" fillId="0" borderId="3" xfId="64" applyFont="1" applyFill="1" applyBorder="1" applyAlignment="1">
      <alignment horizontal="center" vertical="center"/>
    </xf>
    <xf numFmtId="0" fontId="48" fillId="0" borderId="4" xfId="64" applyFont="1" applyFill="1" applyBorder="1" applyAlignment="1">
      <alignment horizontal="center" vertical="center"/>
    </xf>
    <xf numFmtId="0" fontId="48" fillId="0" borderId="2" xfId="64" applyFont="1" applyFill="1" applyBorder="1" applyAlignment="1">
      <alignment horizontal="center" vertical="center"/>
    </xf>
    <xf numFmtId="0" fontId="35" fillId="0" borderId="2" xfId="64" applyFont="1" applyFill="1" applyBorder="1" applyAlignment="1">
      <alignment horizontal="center" vertical="center" wrapText="1"/>
    </xf>
    <xf numFmtId="0" fontId="35" fillId="0" borderId="3" xfId="64" applyFont="1" applyFill="1" applyBorder="1" applyAlignment="1">
      <alignment horizontal="center" vertical="center" wrapText="1"/>
    </xf>
    <xf numFmtId="0" fontId="35" fillId="0" borderId="4" xfId="64" applyFont="1" applyFill="1" applyBorder="1" applyAlignment="1">
      <alignment horizontal="center" vertical="center" wrapText="1"/>
    </xf>
    <xf numFmtId="0" fontId="41" fillId="0" borderId="2" xfId="64" applyFont="1" applyFill="1" applyBorder="1" applyAlignment="1">
      <alignment horizontal="center" vertical="center" wrapText="1"/>
    </xf>
    <xf numFmtId="0" fontId="41" fillId="0" borderId="3" xfId="64" applyFont="1" applyFill="1" applyBorder="1" applyAlignment="1">
      <alignment horizontal="center" vertical="center" wrapText="1"/>
    </xf>
    <xf numFmtId="0" fontId="41" fillId="0" borderId="4" xfId="64" applyFont="1" applyFill="1" applyBorder="1" applyAlignment="1">
      <alignment horizontal="center" vertical="center" wrapText="1"/>
    </xf>
    <xf numFmtId="0" fontId="44" fillId="0" borderId="89" xfId="64" applyFont="1" applyFill="1" applyBorder="1" applyAlignment="1">
      <alignment horizontal="center" vertical="center" wrapText="1"/>
    </xf>
    <xf numFmtId="0" fontId="5" fillId="0" borderId="2" xfId="110" applyFont="1" applyFill="1" applyBorder="1" applyAlignment="1">
      <alignment horizontal="left" vertical="center"/>
    </xf>
    <xf numFmtId="0" fontId="5" fillId="0" borderId="3" xfId="110" applyFont="1" applyFill="1" applyBorder="1" applyAlignment="1">
      <alignment horizontal="left" vertical="center"/>
    </xf>
    <xf numFmtId="0" fontId="5" fillId="0" borderId="4" xfId="110" applyFont="1" applyFill="1" applyBorder="1" applyAlignment="1">
      <alignment horizontal="left" vertical="center"/>
    </xf>
    <xf numFmtId="0" fontId="75" fillId="0" borderId="2" xfId="110" applyFont="1" applyFill="1" applyBorder="1" applyAlignment="1">
      <alignment horizontal="left" vertical="center"/>
    </xf>
    <xf numFmtId="0" fontId="75" fillId="0" borderId="3" xfId="110" applyFont="1" applyFill="1" applyBorder="1" applyAlignment="1">
      <alignment horizontal="left" vertical="center"/>
    </xf>
    <xf numFmtId="0" fontId="75" fillId="0" borderId="4" xfId="110" applyFont="1" applyFill="1" applyBorder="1" applyAlignment="1">
      <alignment horizontal="left" vertical="center"/>
    </xf>
    <xf numFmtId="0" fontId="27" fillId="2" borderId="6" xfId="64" applyFont="1" applyFill="1" applyBorder="1" applyAlignment="1">
      <alignment horizontal="center" vertical="center" wrapText="1"/>
    </xf>
    <xf numFmtId="0" fontId="27" fillId="2" borderId="11" xfId="64" applyFont="1" applyFill="1" applyBorder="1" applyAlignment="1">
      <alignment horizontal="center" vertical="center" wrapText="1"/>
    </xf>
    <xf numFmtId="0" fontId="27" fillId="2" borderId="7" xfId="64" applyFont="1" applyFill="1" applyBorder="1" applyAlignment="1">
      <alignment horizontal="center" vertical="center" wrapText="1"/>
    </xf>
    <xf numFmtId="0" fontId="27" fillId="2" borderId="14" xfId="64" applyFont="1" applyFill="1" applyBorder="1" applyAlignment="1">
      <alignment horizontal="center" vertical="center" wrapText="1"/>
    </xf>
    <xf numFmtId="0" fontId="27" fillId="2" borderId="5" xfId="64" applyFont="1" applyFill="1" applyBorder="1" applyAlignment="1">
      <alignment horizontal="center" vertical="center" wrapText="1"/>
    </xf>
    <xf numFmtId="0" fontId="27" fillId="2" borderId="15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153" fillId="0" borderId="0" xfId="110" applyAlignment="1">
      <alignment horizontal="center"/>
    </xf>
    <xf numFmtId="0" fontId="27" fillId="0" borderId="1" xfId="64" applyFont="1" applyFill="1" applyBorder="1" applyAlignment="1">
      <alignment horizontal="center" wrapText="1"/>
    </xf>
    <xf numFmtId="0" fontId="27" fillId="9" borderId="1" xfId="199" applyNumberFormat="1" applyFont="1" applyFill="1" applyBorder="1" applyAlignment="1">
      <alignment horizontal="center" vertical="center" wrapText="1"/>
    </xf>
    <xf numFmtId="0" fontId="23" fillId="0" borderId="6" xfId="110" applyFont="1" applyBorder="1" applyAlignment="1">
      <alignment horizontal="center" vertical="center"/>
    </xf>
    <xf numFmtId="0" fontId="23" fillId="0" borderId="11" xfId="110" applyFont="1" applyBorder="1" applyAlignment="1">
      <alignment horizontal="center" vertical="center"/>
    </xf>
    <xf numFmtId="0" fontId="67" fillId="0" borderId="1" xfId="64" applyFont="1" applyFill="1" applyBorder="1" applyAlignment="1">
      <alignment horizontal="center" vertical="center" textRotation="90" wrapText="1"/>
    </xf>
    <xf numFmtId="0" fontId="5" fillId="0" borderId="6" xfId="110" applyFont="1" applyFill="1" applyBorder="1" applyAlignment="1">
      <alignment horizontal="center" vertical="center"/>
    </xf>
    <xf numFmtId="0" fontId="5" fillId="0" borderId="7" xfId="110" applyFont="1" applyFill="1" applyBorder="1" applyAlignment="1">
      <alignment horizontal="center" vertical="center"/>
    </xf>
    <xf numFmtId="0" fontId="23" fillId="0" borderId="1" xfId="199" applyNumberFormat="1" applyFont="1" applyFill="1" applyBorder="1" applyAlignment="1">
      <alignment horizontal="center" vertical="center" wrapText="1"/>
    </xf>
    <xf numFmtId="1" fontId="27" fillId="2" borderId="17" xfId="2" applyNumberFormat="1" applyFont="1" applyFill="1" applyBorder="1" applyAlignment="1">
      <alignment horizontal="center" vertical="center" wrapText="1"/>
    </xf>
    <xf numFmtId="1" fontId="27" fillId="2" borderId="18" xfId="2" applyNumberFormat="1" applyFont="1" applyFill="1" applyBorder="1" applyAlignment="1">
      <alignment horizontal="center" vertical="center" wrapText="1"/>
    </xf>
    <xf numFmtId="1" fontId="27" fillId="2" borderId="19" xfId="2" applyNumberFormat="1" applyFont="1" applyFill="1" applyBorder="1" applyAlignment="1">
      <alignment horizontal="center" vertical="center" wrapText="1"/>
    </xf>
    <xf numFmtId="0" fontId="27" fillId="0" borderId="1" xfId="199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8" fillId="9" borderId="1" xfId="64" applyFont="1" applyFill="1" applyBorder="1" applyAlignment="1">
      <alignment horizontal="center" vertical="center" wrapText="1"/>
    </xf>
    <xf numFmtId="173" fontId="13" fillId="0" borderId="1" xfId="187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7" fillId="2" borderId="2" xfId="64" applyFont="1" applyFill="1" applyBorder="1" applyAlignment="1">
      <alignment horizontal="center" vertical="center"/>
    </xf>
    <xf numFmtId="0" fontId="27" fillId="2" borderId="4" xfId="64" applyFont="1" applyFill="1" applyBorder="1" applyAlignment="1">
      <alignment horizontal="center" vertical="center"/>
    </xf>
    <xf numFmtId="0" fontId="27" fillId="2" borderId="1" xfId="64" applyFont="1" applyFill="1" applyBorder="1" applyAlignment="1">
      <alignment horizontal="center" vertical="center"/>
    </xf>
    <xf numFmtId="0" fontId="36" fillId="0" borderId="2" xfId="110" applyFont="1" applyFill="1" applyBorder="1" applyAlignment="1">
      <alignment horizontal="center" vertical="top" wrapText="1"/>
    </xf>
    <xf numFmtId="0" fontId="36" fillId="0" borderId="4" xfId="110" applyFont="1" applyFill="1" applyBorder="1" applyAlignment="1">
      <alignment horizontal="center" vertical="top" wrapText="1"/>
    </xf>
    <xf numFmtId="0" fontId="24" fillId="2" borderId="2" xfId="110" applyFont="1" applyFill="1" applyBorder="1" applyAlignment="1">
      <alignment horizontal="center" vertical="center"/>
    </xf>
    <xf numFmtId="0" fontId="24" fillId="2" borderId="4" xfId="110" applyFont="1" applyFill="1" applyBorder="1" applyAlignment="1">
      <alignment horizontal="center" vertical="center"/>
    </xf>
    <xf numFmtId="0" fontId="24" fillId="0" borderId="1" xfId="110" applyFont="1" applyFill="1" applyBorder="1" applyAlignment="1">
      <alignment horizontal="center" vertical="center"/>
    </xf>
    <xf numFmtId="0" fontId="5" fillId="2" borderId="2" xfId="110" applyFont="1" applyFill="1" applyBorder="1" applyAlignment="1">
      <alignment horizontal="center" vertical="center"/>
    </xf>
    <xf numFmtId="0" fontId="5" fillId="2" borderId="4" xfId="110" applyFont="1" applyFill="1" applyBorder="1" applyAlignment="1">
      <alignment horizontal="center" vertical="center"/>
    </xf>
    <xf numFmtId="0" fontId="5" fillId="2" borderId="1" xfId="110" applyFont="1" applyFill="1" applyBorder="1" applyAlignment="1">
      <alignment horizontal="center" vertical="center"/>
    </xf>
    <xf numFmtId="0" fontId="0" fillId="2" borderId="2" xfId="110" applyFont="1" applyFill="1" applyBorder="1" applyAlignment="1">
      <alignment horizontal="center"/>
    </xf>
    <xf numFmtId="0" fontId="0" fillId="2" borderId="4" xfId="110" applyFont="1" applyFill="1" applyBorder="1" applyAlignment="1">
      <alignment horizontal="center"/>
    </xf>
    <xf numFmtId="0" fontId="0" fillId="0" borderId="2" xfId="110" applyFont="1" applyBorder="1" applyAlignment="1">
      <alignment horizontal="center"/>
    </xf>
    <xf numFmtId="0" fontId="0" fillId="0" borderId="4" xfId="110" applyFont="1" applyBorder="1" applyAlignment="1">
      <alignment horizontal="center"/>
    </xf>
    <xf numFmtId="0" fontId="0" fillId="0" borderId="1" xfId="110" applyFont="1" applyFill="1" applyBorder="1" applyAlignment="1">
      <alignment horizontal="center"/>
    </xf>
    <xf numFmtId="0" fontId="23" fillId="0" borderId="3" xfId="199" applyNumberFormat="1" applyFont="1" applyFill="1" applyBorder="1" applyAlignment="1">
      <alignment horizontal="center" vertical="center" wrapText="1"/>
    </xf>
    <xf numFmtId="0" fontId="23" fillId="0" borderId="4" xfId="199" applyNumberFormat="1" applyFont="1" applyFill="1" applyBorder="1" applyAlignment="1">
      <alignment horizontal="center" vertical="center" wrapText="1"/>
    </xf>
    <xf numFmtId="0" fontId="23" fillId="0" borderId="2" xfId="199" applyNumberFormat="1" applyFont="1" applyFill="1" applyBorder="1" applyAlignment="1">
      <alignment horizontal="center" vertical="center" wrapText="1"/>
    </xf>
    <xf numFmtId="0" fontId="27" fillId="9" borderId="3" xfId="199" applyNumberFormat="1" applyFont="1" applyFill="1" applyBorder="1" applyAlignment="1">
      <alignment horizontal="center" vertical="center" wrapText="1"/>
    </xf>
    <xf numFmtId="0" fontId="27" fillId="9" borderId="4" xfId="199" applyNumberFormat="1" applyFont="1" applyFill="1" applyBorder="1" applyAlignment="1">
      <alignment horizontal="center" vertical="center" wrapText="1"/>
    </xf>
    <xf numFmtId="0" fontId="27" fillId="9" borderId="2" xfId="199" applyNumberFormat="1" applyFont="1" applyFill="1" applyBorder="1" applyAlignment="1">
      <alignment horizontal="center" vertical="center" wrapText="1"/>
    </xf>
    <xf numFmtId="0" fontId="11" fillId="11" borderId="2" xfId="62" applyFont="1" applyFill="1" applyBorder="1" applyAlignment="1">
      <alignment horizontal="center" wrapText="1"/>
    </xf>
    <xf numFmtId="0" fontId="11" fillId="11" borderId="3" xfId="62" applyFont="1" applyFill="1" applyBorder="1" applyAlignment="1">
      <alignment horizontal="center" wrapText="1"/>
    </xf>
    <xf numFmtId="0" fontId="11" fillId="11" borderId="4" xfId="62" applyFont="1" applyFill="1" applyBorder="1" applyAlignment="1">
      <alignment horizontal="center" wrapText="1"/>
    </xf>
    <xf numFmtId="0" fontId="27" fillId="0" borderId="3" xfId="199" applyNumberFormat="1" applyFont="1" applyFill="1" applyBorder="1" applyAlignment="1">
      <alignment horizontal="center" vertical="center" wrapText="1"/>
    </xf>
    <xf numFmtId="0" fontId="27" fillId="0" borderId="4" xfId="199" applyNumberFormat="1" applyFont="1" applyFill="1" applyBorder="1" applyAlignment="1">
      <alignment horizontal="center" vertical="center" wrapText="1"/>
    </xf>
    <xf numFmtId="1" fontId="36" fillId="0" borderId="2" xfId="2" applyNumberFormat="1" applyFont="1" applyFill="1" applyBorder="1" applyAlignment="1">
      <alignment horizontal="center" vertical="center" wrapText="1"/>
    </xf>
    <xf numFmtId="1" fontId="36" fillId="0" borderId="3" xfId="2" applyNumberFormat="1" applyFont="1" applyFill="1" applyBorder="1" applyAlignment="1">
      <alignment horizontal="center" vertical="center" wrapText="1"/>
    </xf>
    <xf numFmtId="1" fontId="36" fillId="0" borderId="4" xfId="2" applyNumberFormat="1" applyFont="1" applyFill="1" applyBorder="1" applyAlignment="1">
      <alignment horizontal="center" vertical="center" wrapText="1"/>
    </xf>
    <xf numFmtId="1" fontId="36" fillId="0" borderId="1" xfId="2" applyNumberFormat="1" applyFont="1" applyFill="1" applyBorder="1" applyAlignment="1">
      <alignment horizontal="center" vertical="center" wrapText="1"/>
    </xf>
    <xf numFmtId="0" fontId="21" fillId="0" borderId="1" xfId="110" applyFont="1" applyFill="1" applyBorder="1" applyAlignment="1">
      <alignment horizontal="center" vertical="top" wrapText="1"/>
    </xf>
    <xf numFmtId="0" fontId="23" fillId="0" borderId="2" xfId="110" applyFont="1" applyFill="1" applyBorder="1" applyAlignment="1">
      <alignment horizontal="left" vertical="top" wrapText="1"/>
    </xf>
    <xf numFmtId="0" fontId="23" fillId="0" borderId="3" xfId="110" applyFont="1" applyFill="1" applyBorder="1" applyAlignment="1">
      <alignment horizontal="left" vertical="top" wrapText="1"/>
    </xf>
    <xf numFmtId="0" fontId="23" fillId="0" borderId="4" xfId="110" applyFont="1" applyFill="1" applyBorder="1" applyAlignment="1">
      <alignment horizontal="left" vertical="top" wrapText="1"/>
    </xf>
    <xf numFmtId="0" fontId="23" fillId="0" borderId="7" xfId="110" applyFont="1" applyBorder="1" applyAlignment="1">
      <alignment horizontal="center" vertical="center"/>
    </xf>
    <xf numFmtId="0" fontId="5" fillId="2" borderId="6" xfId="110" applyFont="1" applyFill="1" applyBorder="1" applyAlignment="1">
      <alignment horizontal="center" vertical="center"/>
    </xf>
    <xf numFmtId="0" fontId="5" fillId="2" borderId="11" xfId="110" applyFont="1" applyFill="1" applyBorder="1" applyAlignment="1">
      <alignment horizontal="center" vertical="center"/>
    </xf>
    <xf numFmtId="0" fontId="5" fillId="2" borderId="7" xfId="110" applyFont="1" applyFill="1" applyBorder="1" applyAlignment="1">
      <alignment horizontal="center" vertical="center"/>
    </xf>
    <xf numFmtId="0" fontId="5" fillId="2" borderId="3" xfId="110" applyFont="1" applyFill="1" applyBorder="1" applyAlignment="1">
      <alignment horizontal="center" vertical="center"/>
    </xf>
    <xf numFmtId="0" fontId="27" fillId="2" borderId="3" xfId="64" applyFont="1" applyFill="1" applyBorder="1" applyAlignment="1">
      <alignment horizontal="center" vertical="center" wrapText="1"/>
    </xf>
    <xf numFmtId="0" fontId="27" fillId="2" borderId="4" xfId="64" applyFont="1" applyFill="1" applyBorder="1" applyAlignment="1">
      <alignment horizontal="center" vertical="center" wrapText="1"/>
    </xf>
    <xf numFmtId="0" fontId="0" fillId="2" borderId="3" xfId="110" applyFont="1" applyFill="1" applyBorder="1" applyAlignment="1">
      <alignment horizontal="center"/>
    </xf>
    <xf numFmtId="0" fontId="0" fillId="0" borderId="3" xfId="110" applyFont="1" applyBorder="1" applyAlignment="1">
      <alignment horizontal="center"/>
    </xf>
    <xf numFmtId="0" fontId="153" fillId="0" borderId="3" xfId="110" applyBorder="1" applyAlignment="1">
      <alignment horizontal="center"/>
    </xf>
    <xf numFmtId="0" fontId="24" fillId="2" borderId="3" xfId="110" applyFont="1" applyFill="1" applyBorder="1" applyAlignment="1">
      <alignment horizontal="center" vertical="center"/>
    </xf>
    <xf numFmtId="0" fontId="27" fillId="2" borderId="2" xfId="64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top" wrapText="1"/>
    </xf>
    <xf numFmtId="0" fontId="10" fillId="0" borderId="4" xfId="0" applyFont="1" applyBorder="1" applyAlignment="1">
      <alignment horizontal="left" vertical="top" wrapText="1"/>
    </xf>
    <xf numFmtId="0" fontId="5" fillId="0" borderId="12" xfId="110" applyFont="1" applyFill="1" applyBorder="1" applyAlignment="1">
      <alignment horizontal="center" vertical="center"/>
    </xf>
    <xf numFmtId="0" fontId="5" fillId="0" borderId="13" xfId="110" applyFont="1" applyFill="1" applyBorder="1" applyAlignment="1">
      <alignment horizontal="center" vertical="center"/>
    </xf>
    <xf numFmtId="0" fontId="5" fillId="0" borderId="15" xfId="110" applyFont="1" applyFill="1" applyBorder="1" applyAlignment="1">
      <alignment horizontal="center" vertical="center"/>
    </xf>
    <xf numFmtId="0" fontId="5" fillId="10" borderId="2" xfId="110" applyFont="1" applyFill="1" applyBorder="1" applyAlignment="1">
      <alignment horizontal="center" vertical="center"/>
    </xf>
    <xf numFmtId="0" fontId="5" fillId="10" borderId="3" xfId="110" applyFont="1" applyFill="1" applyBorder="1" applyAlignment="1">
      <alignment horizontal="center" vertical="center"/>
    </xf>
    <xf numFmtId="0" fontId="44" fillId="0" borderId="6" xfId="64" applyFont="1" applyFill="1" applyBorder="1" applyAlignment="1">
      <alignment horizontal="center" vertical="center" textRotation="90" wrapText="1"/>
    </xf>
    <xf numFmtId="0" fontId="24" fillId="0" borderId="2" xfId="110" applyFont="1" applyFill="1" applyBorder="1" applyAlignment="1">
      <alignment horizontal="center" vertical="center"/>
    </xf>
    <xf numFmtId="0" fontId="24" fillId="0" borderId="3" xfId="110" applyFont="1" applyFill="1" applyBorder="1" applyAlignment="1">
      <alignment horizontal="center" vertical="center"/>
    </xf>
    <xf numFmtId="0" fontId="24" fillId="0" borderId="4" xfId="110" applyFont="1" applyFill="1" applyBorder="1" applyAlignment="1">
      <alignment horizontal="center" vertical="center"/>
    </xf>
    <xf numFmtId="0" fontId="5" fillId="2" borderId="2" xfId="110" applyFont="1" applyFill="1" applyBorder="1" applyAlignment="1">
      <alignment horizontal="center" vertical="center" wrapText="1"/>
    </xf>
    <xf numFmtId="0" fontId="5" fillId="2" borderId="3" xfId="110" applyFont="1" applyFill="1" applyBorder="1" applyAlignment="1">
      <alignment horizontal="center" vertical="center" wrapText="1"/>
    </xf>
    <xf numFmtId="0" fontId="5" fillId="2" borderId="4" xfId="110" applyFont="1" applyFill="1" applyBorder="1" applyAlignment="1">
      <alignment horizontal="center" vertical="center" wrapText="1"/>
    </xf>
    <xf numFmtId="0" fontId="5" fillId="2" borderId="1" xfId="110" applyFont="1" applyFill="1" applyBorder="1" applyAlignment="1">
      <alignment horizontal="center" vertical="center" wrapText="1"/>
    </xf>
    <xf numFmtId="0" fontId="5" fillId="10" borderId="1" xfId="110" applyFont="1" applyFill="1" applyBorder="1" applyAlignment="1">
      <alignment horizontal="center" vertical="center"/>
    </xf>
    <xf numFmtId="49" fontId="23" fillId="2" borderId="1" xfId="110" applyNumberFormat="1" applyFont="1" applyFill="1" applyBorder="1" applyAlignment="1">
      <alignment horizontal="center" vertical="center" wrapText="1"/>
    </xf>
    <xf numFmtId="0" fontId="5" fillId="2" borderId="2" xfId="110" applyFont="1" applyFill="1" applyBorder="1" applyAlignment="1">
      <alignment horizontal="center" vertical="top" wrapText="1"/>
    </xf>
    <xf numFmtId="0" fontId="5" fillId="2" borderId="4" xfId="110" applyFont="1" applyFill="1" applyBorder="1" applyAlignment="1">
      <alignment horizontal="center" vertical="top" wrapText="1"/>
    </xf>
    <xf numFmtId="0" fontId="5" fillId="2" borderId="6" xfId="110" applyFont="1" applyFill="1" applyBorder="1" applyAlignment="1">
      <alignment horizontal="center" vertical="top" wrapText="1"/>
    </xf>
    <xf numFmtId="0" fontId="5" fillId="2" borderId="7" xfId="110" applyFont="1" applyFill="1" applyBorder="1" applyAlignment="1">
      <alignment horizontal="center" vertical="top" wrapText="1"/>
    </xf>
    <xf numFmtId="0" fontId="5" fillId="2" borderId="1" xfId="110" applyFont="1" applyFill="1" applyBorder="1" applyAlignment="1">
      <alignment horizontal="center" vertical="top" wrapText="1"/>
    </xf>
    <xf numFmtId="0" fontId="5" fillId="2" borderId="3" xfId="110" applyFont="1" applyFill="1" applyBorder="1" applyAlignment="1">
      <alignment horizontal="center" vertical="top" wrapText="1"/>
    </xf>
    <xf numFmtId="0" fontId="5" fillId="2" borderId="12" xfId="110" applyFont="1" applyFill="1" applyBorder="1" applyAlignment="1">
      <alignment horizontal="center" vertical="center" wrapText="1"/>
    </xf>
    <xf numFmtId="0" fontId="5" fillId="2" borderId="13" xfId="110" applyFont="1" applyFill="1" applyBorder="1" applyAlignment="1">
      <alignment horizontal="center" vertical="center" wrapText="1"/>
    </xf>
    <xf numFmtId="0" fontId="0" fillId="0" borderId="2" xfId="110" applyFont="1" applyFill="1" applyBorder="1" applyAlignment="1">
      <alignment horizontal="center"/>
    </xf>
    <xf numFmtId="0" fontId="0" fillId="0" borderId="3" xfId="110" applyFont="1" applyFill="1" applyBorder="1" applyAlignment="1">
      <alignment horizontal="center"/>
    </xf>
    <xf numFmtId="0" fontId="0" fillId="0" borderId="4" xfId="110" applyFont="1" applyFill="1" applyBorder="1" applyAlignment="1">
      <alignment horizontal="center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5" fillId="10" borderId="2" xfId="110" applyFont="1" applyFill="1" applyBorder="1" applyAlignment="1">
      <alignment horizontal="center" vertical="center" wrapText="1"/>
    </xf>
    <xf numFmtId="0" fontId="5" fillId="10" borderId="4" xfId="110" applyFont="1" applyFill="1" applyBorder="1" applyAlignment="1">
      <alignment horizontal="center" vertical="center" wrapText="1"/>
    </xf>
    <xf numFmtId="0" fontId="11" fillId="0" borderId="6" xfId="110" applyFont="1" applyFill="1" applyBorder="1" applyAlignment="1">
      <alignment horizontal="center" vertical="center"/>
    </xf>
    <xf numFmtId="0" fontId="11" fillId="0" borderId="11" xfId="110" applyFont="1" applyFill="1" applyBorder="1" applyAlignment="1">
      <alignment horizontal="center" vertical="center"/>
    </xf>
    <xf numFmtId="0" fontId="11" fillId="0" borderId="7" xfId="110" applyFont="1" applyFill="1" applyBorder="1" applyAlignment="1">
      <alignment horizontal="center" vertical="center"/>
    </xf>
    <xf numFmtId="0" fontId="11" fillId="2" borderId="1" xfId="110" applyFont="1" applyFill="1" applyBorder="1" applyAlignment="1">
      <alignment horizontal="center" vertical="center"/>
    </xf>
    <xf numFmtId="0" fontId="11" fillId="2" borderId="6" xfId="110" applyFont="1" applyFill="1" applyBorder="1" applyAlignment="1">
      <alignment horizontal="center" vertical="center"/>
    </xf>
    <xf numFmtId="0" fontId="11" fillId="2" borderId="11" xfId="110" applyFont="1" applyFill="1" applyBorder="1" applyAlignment="1">
      <alignment horizontal="center" vertical="center"/>
    </xf>
    <xf numFmtId="0" fontId="11" fillId="2" borderId="7" xfId="110" applyFont="1" applyFill="1" applyBorder="1" applyAlignment="1">
      <alignment horizontal="center" vertical="center"/>
    </xf>
    <xf numFmtId="0" fontId="5" fillId="10" borderId="4" xfId="110" applyFont="1" applyFill="1" applyBorder="1" applyAlignment="1">
      <alignment horizontal="center" vertical="center"/>
    </xf>
    <xf numFmtId="0" fontId="5" fillId="10" borderId="12" xfId="110" applyFont="1" applyFill="1" applyBorder="1" applyAlignment="1">
      <alignment horizontal="center" vertical="center"/>
    </xf>
    <xf numFmtId="0" fontId="5" fillId="10" borderId="14" xfId="110" applyFont="1" applyFill="1" applyBorder="1" applyAlignment="1">
      <alignment horizontal="center" vertical="center"/>
    </xf>
    <xf numFmtId="0" fontId="21" fillId="0" borderId="2" xfId="110" applyFont="1" applyFill="1" applyBorder="1" applyAlignment="1">
      <alignment horizontal="center" vertical="top" wrapText="1"/>
    </xf>
    <xf numFmtId="0" fontId="21" fillId="0" borderId="4" xfId="110" applyFont="1" applyFill="1" applyBorder="1" applyAlignment="1">
      <alignment horizontal="center" vertical="top" wrapText="1"/>
    </xf>
    <xf numFmtId="0" fontId="21" fillId="0" borderId="3" xfId="110" applyFont="1" applyFill="1" applyBorder="1" applyAlignment="1">
      <alignment horizontal="center" vertical="top" wrapText="1"/>
    </xf>
    <xf numFmtId="0" fontId="48" fillId="0" borderId="12" xfId="110" applyFont="1" applyFill="1" applyBorder="1" applyAlignment="1">
      <alignment horizontal="center" vertical="center"/>
    </xf>
    <xf numFmtId="0" fontId="48" fillId="0" borderId="14" xfId="110" applyFont="1" applyFill="1" applyBorder="1" applyAlignment="1">
      <alignment horizontal="center" vertical="center"/>
    </xf>
    <xf numFmtId="0" fontId="48" fillId="0" borderId="15" xfId="110" applyFont="1" applyFill="1" applyBorder="1" applyAlignment="1">
      <alignment horizontal="center" vertical="center"/>
    </xf>
    <xf numFmtId="0" fontId="50" fillId="0" borderId="6" xfId="64" applyFont="1" applyFill="1" applyBorder="1" applyAlignment="1">
      <alignment horizontal="center" vertical="center" textRotation="90" wrapText="1"/>
    </xf>
    <xf numFmtId="0" fontId="50" fillId="0" borderId="11" xfId="64" applyFont="1" applyFill="1" applyBorder="1" applyAlignment="1">
      <alignment horizontal="center" vertical="center" textRotation="90" wrapText="1"/>
    </xf>
    <xf numFmtId="0" fontId="50" fillId="0" borderId="7" xfId="64" applyFont="1" applyFill="1" applyBorder="1" applyAlignment="1">
      <alignment horizontal="center" vertical="center" textRotation="90" wrapText="1"/>
    </xf>
    <xf numFmtId="0" fontId="33" fillId="0" borderId="6" xfId="0" applyFont="1" applyBorder="1" applyAlignment="1">
      <alignment horizontal="left" vertical="center" wrapText="1"/>
    </xf>
    <xf numFmtId="0" fontId="33" fillId="0" borderId="11" xfId="0" applyFont="1" applyBorder="1" applyAlignment="1">
      <alignment horizontal="left" vertical="center" wrapText="1"/>
    </xf>
    <xf numFmtId="0" fontId="33" fillId="0" borderId="7" xfId="0" applyFont="1" applyBorder="1" applyAlignment="1">
      <alignment horizontal="left" vertical="center" wrapText="1"/>
    </xf>
    <xf numFmtId="49" fontId="41" fillId="2" borderId="1" xfId="110" applyNumberFormat="1" applyFont="1" applyFill="1" applyBorder="1" applyAlignment="1">
      <alignment horizontal="center" vertical="center" wrapText="1"/>
    </xf>
    <xf numFmtId="0" fontId="48" fillId="0" borderId="6" xfId="110" applyFont="1" applyFill="1" applyBorder="1" applyAlignment="1">
      <alignment horizontal="center" vertical="center"/>
    </xf>
    <xf numFmtId="0" fontId="48" fillId="0" borderId="11" xfId="110" applyFont="1" applyFill="1" applyBorder="1" applyAlignment="1">
      <alignment horizontal="center" vertical="center"/>
    </xf>
    <xf numFmtId="0" fontId="48" fillId="0" borderId="7" xfId="110" applyFont="1" applyFill="1" applyBorder="1" applyAlignment="1">
      <alignment horizontal="center" vertical="center"/>
    </xf>
    <xf numFmtId="0" fontId="48" fillId="2" borderId="6" xfId="110" applyFont="1" applyFill="1" applyBorder="1" applyAlignment="1">
      <alignment horizontal="center" vertical="center"/>
    </xf>
    <xf numFmtId="0" fontId="48" fillId="2" borderId="11" xfId="110" applyFont="1" applyFill="1" applyBorder="1" applyAlignment="1">
      <alignment horizontal="center" vertical="center"/>
    </xf>
    <xf numFmtId="0" fontId="48" fillId="2" borderId="7" xfId="110" applyFont="1" applyFill="1" applyBorder="1" applyAlignment="1">
      <alignment horizontal="center" vertical="center"/>
    </xf>
    <xf numFmtId="0" fontId="48" fillId="2" borderId="12" xfId="110" applyFont="1" applyFill="1" applyBorder="1" applyAlignment="1">
      <alignment horizontal="center" vertical="center"/>
    </xf>
    <xf numFmtId="0" fontId="48" fillId="2" borderId="14" xfId="110" applyFont="1" applyFill="1" applyBorder="1" applyAlignment="1">
      <alignment horizontal="center" vertical="center"/>
    </xf>
    <xf numFmtId="0" fontId="48" fillId="2" borderId="6" xfId="110" applyFont="1" applyFill="1" applyBorder="1" applyAlignment="1">
      <alignment horizontal="center" vertical="top" wrapText="1"/>
    </xf>
    <xf numFmtId="0" fontId="48" fillId="2" borderId="7" xfId="110" applyFont="1" applyFill="1" applyBorder="1" applyAlignment="1">
      <alignment horizontal="center" vertical="top" wrapText="1"/>
    </xf>
    <xf numFmtId="0" fontId="41" fillId="2" borderId="2" xfId="64" applyFont="1" applyFill="1" applyBorder="1" applyAlignment="1">
      <alignment horizontal="center" vertical="center" wrapText="1"/>
    </xf>
    <xf numFmtId="0" fontId="41" fillId="2" borderId="3" xfId="64" applyFont="1" applyFill="1" applyBorder="1" applyAlignment="1">
      <alignment horizontal="center" vertical="center" wrapText="1"/>
    </xf>
    <xf numFmtId="0" fontId="49" fillId="0" borderId="2" xfId="110" applyFont="1" applyFill="1" applyBorder="1" applyAlignment="1">
      <alignment horizontal="center" vertical="top" wrapText="1"/>
    </xf>
    <xf numFmtId="0" fontId="49" fillId="0" borderId="4" xfId="110" applyFont="1" applyFill="1" applyBorder="1" applyAlignment="1">
      <alignment horizontal="center" vertical="top" wrapText="1"/>
    </xf>
    <xf numFmtId="0" fontId="49" fillId="0" borderId="3" xfId="110" applyFont="1" applyFill="1" applyBorder="1" applyAlignment="1">
      <alignment horizontal="center" vertical="top" wrapText="1"/>
    </xf>
    <xf numFmtId="0" fontId="47" fillId="0" borderId="2" xfId="0" applyFont="1" applyBorder="1" applyAlignment="1">
      <alignment horizontal="left" vertical="top" wrapText="1"/>
    </xf>
    <xf numFmtId="0" fontId="47" fillId="0" borderId="4" xfId="0" applyFont="1" applyBorder="1" applyAlignment="1">
      <alignment horizontal="left" vertical="top" wrapText="1"/>
    </xf>
    <xf numFmtId="0" fontId="48" fillId="2" borderId="2" xfId="110" applyFont="1" applyFill="1" applyBorder="1" applyAlignment="1">
      <alignment horizontal="center" vertical="top" wrapText="1"/>
    </xf>
    <xf numFmtId="0" fontId="48" fillId="2" borderId="3" xfId="110" applyFont="1" applyFill="1" applyBorder="1" applyAlignment="1">
      <alignment horizontal="center" vertical="top" wrapText="1"/>
    </xf>
    <xf numFmtId="0" fontId="48" fillId="2" borderId="12" xfId="110" applyFont="1" applyFill="1" applyBorder="1" applyAlignment="1">
      <alignment horizontal="center" vertical="center" wrapText="1"/>
    </xf>
    <xf numFmtId="0" fontId="48" fillId="2" borderId="13" xfId="110" applyFont="1" applyFill="1" applyBorder="1" applyAlignment="1">
      <alignment horizontal="center" vertical="center" wrapText="1"/>
    </xf>
    <xf numFmtId="0" fontId="41" fillId="2" borderId="1" xfId="64" applyFont="1" applyFill="1" applyBorder="1" applyAlignment="1">
      <alignment horizontal="center" vertical="center"/>
    </xf>
    <xf numFmtId="0" fontId="41" fillId="2" borderId="4" xfId="64" applyFont="1" applyFill="1" applyBorder="1" applyAlignment="1">
      <alignment horizontal="center" vertical="center" wrapText="1"/>
    </xf>
    <xf numFmtId="0" fontId="48" fillId="2" borderId="2" xfId="110" applyFont="1" applyFill="1" applyBorder="1" applyAlignment="1">
      <alignment horizontal="center" vertical="center" wrapText="1"/>
    </xf>
    <xf numFmtId="0" fontId="48" fillId="2" borderId="4" xfId="110" applyFont="1" applyFill="1" applyBorder="1" applyAlignment="1">
      <alignment horizontal="center" vertical="center" wrapText="1"/>
    </xf>
    <xf numFmtId="0" fontId="48" fillId="2" borderId="4" xfId="110" applyFont="1" applyFill="1" applyBorder="1" applyAlignment="1">
      <alignment horizontal="center" vertical="top" wrapText="1"/>
    </xf>
    <xf numFmtId="0" fontId="48" fillId="2" borderId="1" xfId="110" applyFont="1" applyFill="1" applyBorder="1" applyAlignment="1">
      <alignment horizontal="center" vertical="top" wrapText="1"/>
    </xf>
    <xf numFmtId="0" fontId="48" fillId="2" borderId="1" xfId="110" applyFont="1" applyFill="1" applyBorder="1" applyAlignment="1">
      <alignment horizontal="center" vertical="center"/>
    </xf>
    <xf numFmtId="0" fontId="48" fillId="2" borderId="2" xfId="110" applyFont="1" applyFill="1" applyBorder="1" applyAlignment="1">
      <alignment horizontal="center" vertical="center"/>
    </xf>
    <xf numFmtId="0" fontId="48" fillId="2" borderId="3" xfId="110" applyFont="1" applyFill="1" applyBorder="1" applyAlignment="1">
      <alignment horizontal="center" vertical="center"/>
    </xf>
    <xf numFmtId="0" fontId="48" fillId="2" borderId="4" xfId="110" applyFont="1" applyFill="1" applyBorder="1" applyAlignment="1">
      <alignment horizontal="center" vertical="center"/>
    </xf>
    <xf numFmtId="173" fontId="38" fillId="9" borderId="1" xfId="187" applyNumberFormat="1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top" wrapText="1"/>
    </xf>
    <xf numFmtId="0" fontId="5" fillId="2" borderId="12" xfId="110" applyFont="1" applyFill="1" applyBorder="1" applyAlignment="1">
      <alignment horizontal="center" vertical="center"/>
    </xf>
    <xf numFmtId="0" fontId="5" fillId="2" borderId="14" xfId="110" applyFont="1" applyFill="1" applyBorder="1" applyAlignment="1">
      <alignment horizontal="center" vertical="center"/>
    </xf>
    <xf numFmtId="0" fontId="23" fillId="5" borderId="6" xfId="110" applyFont="1" applyFill="1" applyBorder="1" applyAlignment="1">
      <alignment horizontal="center" vertical="center"/>
    </xf>
    <xf numFmtId="0" fontId="23" fillId="5" borderId="7" xfId="110" applyFont="1" applyFill="1" applyBorder="1" applyAlignment="1">
      <alignment horizontal="center" vertical="center"/>
    </xf>
    <xf numFmtId="2" fontId="28" fillId="6" borderId="6" xfId="0" applyNumberFormat="1" applyFont="1" applyFill="1" applyBorder="1" applyAlignment="1">
      <alignment horizontal="left" vertical="center" wrapText="1" indent="1"/>
    </xf>
    <xf numFmtId="2" fontId="28" fillId="6" borderId="7" xfId="0" applyNumberFormat="1" applyFont="1" applyFill="1" applyBorder="1" applyAlignment="1">
      <alignment horizontal="left" vertical="center" wrapText="1" indent="1"/>
    </xf>
    <xf numFmtId="0" fontId="23" fillId="3" borderId="6" xfId="110" applyFont="1" applyFill="1" applyBorder="1" applyAlignment="1">
      <alignment horizontal="center" vertical="center"/>
    </xf>
    <xf numFmtId="0" fontId="23" fillId="3" borderId="7" xfId="110" applyFont="1" applyFill="1" applyBorder="1" applyAlignment="1">
      <alignment horizontal="center" vertical="center"/>
    </xf>
    <xf numFmtId="169" fontId="12" fillId="6" borderId="1" xfId="1" applyNumberFormat="1" applyFont="1" applyFill="1" applyBorder="1" applyAlignment="1">
      <alignment horizontal="center" vertical="center" wrapText="1"/>
    </xf>
    <xf numFmtId="0" fontId="5" fillId="2" borderId="5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6" fillId="3" borderId="1" xfId="110" applyFont="1" applyFill="1" applyBorder="1" applyAlignment="1">
      <alignment horizontal="center" vertical="center"/>
    </xf>
    <xf numFmtId="0" fontId="26" fillId="5" borderId="2" xfId="110" applyFont="1" applyFill="1" applyBorder="1" applyAlignment="1">
      <alignment horizontal="center" vertical="center"/>
    </xf>
    <xf numFmtId="0" fontId="26" fillId="5" borderId="3" xfId="110" applyFont="1" applyFill="1" applyBorder="1" applyAlignment="1">
      <alignment horizontal="center" vertical="center"/>
    </xf>
    <xf numFmtId="0" fontId="26" fillId="5" borderId="4" xfId="110" applyFont="1" applyFill="1" applyBorder="1" applyAlignment="1">
      <alignment horizontal="center" vertical="center"/>
    </xf>
    <xf numFmtId="2" fontId="28" fillId="4" borderId="6" xfId="0" applyNumberFormat="1" applyFont="1" applyFill="1" applyBorder="1" applyAlignment="1">
      <alignment horizontal="left" vertical="center" wrapText="1" indent="1"/>
    </xf>
    <xf numFmtId="2" fontId="28" fillId="4" borderId="8" xfId="0" applyNumberFormat="1" applyFont="1" applyFill="1" applyBorder="1" applyAlignment="1">
      <alignment horizontal="left" vertical="center" wrapText="1" indent="1"/>
    </xf>
    <xf numFmtId="2" fontId="28" fillId="4" borderId="10" xfId="0" applyNumberFormat="1" applyFont="1" applyFill="1" applyBorder="1" applyAlignment="1">
      <alignment horizontal="left" vertical="center" wrapText="1" indent="1"/>
    </xf>
    <xf numFmtId="2" fontId="28" fillId="4" borderId="7" xfId="0" applyNumberFormat="1" applyFont="1" applyFill="1" applyBorder="1" applyAlignment="1">
      <alignment horizontal="left" vertical="center" wrapText="1" indent="1"/>
    </xf>
    <xf numFmtId="0" fontId="23" fillId="0" borderId="1" xfId="110" applyFont="1" applyBorder="1" applyAlignment="1">
      <alignment horizontal="center" vertical="center" wrapText="1"/>
    </xf>
    <xf numFmtId="0" fontId="11" fillId="0" borderId="2" xfId="63" applyFont="1" applyFill="1" applyBorder="1" applyAlignment="1">
      <alignment horizontal="left" vertical="center"/>
    </xf>
    <xf numFmtId="0" fontId="11" fillId="0" borderId="3" xfId="63" applyFont="1" applyFill="1" applyBorder="1" applyAlignment="1">
      <alignment horizontal="left" vertical="center"/>
    </xf>
    <xf numFmtId="0" fontId="11" fillId="0" borderId="4" xfId="63" applyFont="1" applyFill="1" applyBorder="1" applyAlignment="1">
      <alignment horizontal="left" vertical="center"/>
    </xf>
    <xf numFmtId="0" fontId="10" fillId="0" borderId="1" xfId="0" applyFont="1" applyBorder="1" applyAlignment="1">
      <alignment horizontal="right" wrapText="1"/>
    </xf>
    <xf numFmtId="0" fontId="13" fillId="0" borderId="2" xfId="63" applyFont="1" applyFill="1" applyBorder="1" applyAlignment="1">
      <alignment horizontal="left" vertical="center" wrapText="1"/>
    </xf>
    <xf numFmtId="0" fontId="13" fillId="0" borderId="4" xfId="63" applyFont="1" applyFill="1" applyBorder="1" applyAlignment="1">
      <alignment horizontal="left" vertical="center" wrapText="1"/>
    </xf>
    <xf numFmtId="0" fontId="10" fillId="0" borderId="1" xfId="0" applyFont="1" applyBorder="1" applyAlignment="1">
      <alignment horizontal="center"/>
    </xf>
    <xf numFmtId="0" fontId="13" fillId="0" borderId="1" xfId="63" applyFont="1" applyFill="1" applyBorder="1" applyAlignment="1">
      <alignment horizontal="left" vertical="center"/>
    </xf>
  </cellXfs>
  <cellStyles count="271">
    <cellStyle name="20% - 强调文字颜色 1" xfId="4"/>
    <cellStyle name="20% - 强调文字颜色 2" xfId="5"/>
    <cellStyle name="20% - 强调文字颜色 3" xfId="6"/>
    <cellStyle name="20% - 强调文字颜色 4" xfId="7"/>
    <cellStyle name="20% - 强调文字颜色 5" xfId="8"/>
    <cellStyle name="20% - 强调文字颜色 6" xfId="9"/>
    <cellStyle name="40% - 强调文字颜色 1" xfId="10"/>
    <cellStyle name="40% - 强调文字颜色 2" xfId="11"/>
    <cellStyle name="40% - 强调文字颜色 3" xfId="12"/>
    <cellStyle name="40% - 强调文字颜色 4" xfId="13"/>
    <cellStyle name="40% - 强调文字颜色 5" xfId="14"/>
    <cellStyle name="40% - 强调文字颜色 6" xfId="15"/>
    <cellStyle name="60% - 强调文字颜色 1" xfId="16"/>
    <cellStyle name="60% - 强调文字颜色 2" xfId="17"/>
    <cellStyle name="60% - 强调文字颜色 3" xfId="18"/>
    <cellStyle name="60% - 强调文字颜色 4" xfId="19"/>
    <cellStyle name="60% - 强调文字颜色 5" xfId="20"/>
    <cellStyle name="60% - 强调文字颜色 6" xfId="21"/>
    <cellStyle name="Calculation 2" xfId="22"/>
    <cellStyle name="Calculation 3" xfId="23"/>
    <cellStyle name="Calculation 4" xfId="24"/>
    <cellStyle name="Excel Built-in Normal" xfId="25"/>
    <cellStyle name="Explanatory Text" xfId="26"/>
    <cellStyle name="Input 2" xfId="27"/>
    <cellStyle name="Input 3" xfId="28"/>
    <cellStyle name="Input 4" xfId="29"/>
    <cellStyle name="Note 2" xfId="30"/>
    <cellStyle name="Note 3" xfId="31"/>
    <cellStyle name="Note 4" xfId="32"/>
    <cellStyle name="Output 2" xfId="33"/>
    <cellStyle name="Output 3" xfId="34"/>
    <cellStyle name="Total 2" xfId="35"/>
    <cellStyle name="Total 3" xfId="36"/>
    <cellStyle name="Гиперссылка" xfId="37" builtinId="8"/>
    <cellStyle name="Гиперссылка 2" xfId="38"/>
    <cellStyle name="Гиперссылка 3" xfId="39"/>
    <cellStyle name="Гиперссылка 4" xfId="40"/>
    <cellStyle name="Гиперссылка 5" xfId="41"/>
    <cellStyle name="Гиперссылка 6" xfId="42"/>
    <cellStyle name="Денежный" xfId="2" builtinId="4"/>
    <cellStyle name="Денежный 2" xfId="43"/>
    <cellStyle name="Денежный 2 2" xfId="44"/>
    <cellStyle name="Денежный 2 3" xfId="45"/>
    <cellStyle name="Денежный 3" xfId="46"/>
    <cellStyle name="Денежный 4" xfId="47"/>
    <cellStyle name="Денежный 5" xfId="48"/>
    <cellStyle name="Денежный 6" xfId="49"/>
    <cellStyle name="Обычный" xfId="0" builtinId="0"/>
    <cellStyle name="Обычный 10" xfId="50"/>
    <cellStyle name="Обычный 11" xfId="51"/>
    <cellStyle name="Обычный 11 2" xfId="52"/>
    <cellStyle name="Обычный 11 3" xfId="53"/>
    <cellStyle name="Обычный 11 4" xfId="54"/>
    <cellStyle name="Обычный 11 5" xfId="55"/>
    <cellStyle name="Обычный 12" xfId="56"/>
    <cellStyle name="Обычный 12 2" xfId="57"/>
    <cellStyle name="Обычный 12 3" xfId="58"/>
    <cellStyle name="Обычный 13" xfId="59"/>
    <cellStyle name="Обычный 14" xfId="60"/>
    <cellStyle name="Обычный 15" xfId="61"/>
    <cellStyle name="Обычный 2" xfId="62"/>
    <cellStyle name="Обычный 2 2" xfId="63"/>
    <cellStyle name="Обычный 2 3" xfId="64"/>
    <cellStyle name="Обычный 2 4" xfId="65"/>
    <cellStyle name="Обычный 2 5" xfId="66"/>
    <cellStyle name="Обычный 2 6" xfId="67"/>
    <cellStyle name="Обычный 2 7" xfId="68"/>
    <cellStyle name="Обычный 3" xfId="69"/>
    <cellStyle name="Обычный 3 2" xfId="70"/>
    <cellStyle name="Обычный 3 3" xfId="71"/>
    <cellStyle name="Обычный 3 3 2" xfId="72"/>
    <cellStyle name="Обычный 3 3 2 2" xfId="73"/>
    <cellStyle name="Обычный 3 3 2 3" xfId="74"/>
    <cellStyle name="Обычный 3 3 2 4" xfId="75"/>
    <cellStyle name="Обычный 3 3 3" xfId="76"/>
    <cellStyle name="Обычный 3 3 3 2" xfId="77"/>
    <cellStyle name="Обычный 3 3 3 3" xfId="78"/>
    <cellStyle name="Обычный 3 3 4" xfId="79"/>
    <cellStyle name="Обычный 3 3 5" xfId="80"/>
    <cellStyle name="Обычный 3 3 6" xfId="81"/>
    <cellStyle name="Обычный 3 4" xfId="82"/>
    <cellStyle name="Обычный 3 5" xfId="83"/>
    <cellStyle name="Обычный 4" xfId="84"/>
    <cellStyle name="Обычный 4 2" xfId="85"/>
    <cellStyle name="Обычный 4 3" xfId="86"/>
    <cellStyle name="Обычный 4 3 2" xfId="87"/>
    <cellStyle name="Обычный 4 3 2 2" xfId="88"/>
    <cellStyle name="Обычный 4 3 2 3" xfId="89"/>
    <cellStyle name="Обычный 4 3 3" xfId="90"/>
    <cellStyle name="Обычный 4 3 3 2" xfId="91"/>
    <cellStyle name="Обычный 4 3 3 2 2" xfId="92"/>
    <cellStyle name="Обычный 4 3 3 2 3" xfId="93"/>
    <cellStyle name="Обычный 4 3 3 3" xfId="94"/>
    <cellStyle name="Обычный 4 3 3 4" xfId="95"/>
    <cellStyle name="Обычный 4 3 3 5" xfId="96"/>
    <cellStyle name="Обычный 4 3 4" xfId="97"/>
    <cellStyle name="Обычный 4 3 4 2" xfId="98"/>
    <cellStyle name="Обычный 4 3 4 3" xfId="99"/>
    <cellStyle name="Обычный 4 3 4 4" xfId="100"/>
    <cellStyle name="Обычный 4 3 5" xfId="101"/>
    <cellStyle name="Обычный 4 3 6" xfId="102"/>
    <cellStyle name="Обычный 4 3 7" xfId="103"/>
    <cellStyle name="Обычный 4 4" xfId="104"/>
    <cellStyle name="Обычный 4 4 2" xfId="105"/>
    <cellStyle name="Обычный 4 4 2 2" xfId="106"/>
    <cellStyle name="Обычный 4 4 2 2 2" xfId="107"/>
    <cellStyle name="Обычный 4 4 2 2 3" xfId="108"/>
    <cellStyle name="Обычный 4 4 2 3" xfId="109"/>
    <cellStyle name="Обычный 4 4 2 3 2" xfId="110"/>
    <cellStyle name="Обычный 4 4 2 3 3" xfId="111"/>
    <cellStyle name="Обычный 4 4 2 3 4" xfId="112"/>
    <cellStyle name="Обычный 4 4 2 4" xfId="113"/>
    <cellStyle name="Обычный 4 4 2 5" xfId="114"/>
    <cellStyle name="Обычный 4 4 3" xfId="115"/>
    <cellStyle name="Обычный 4 4 4" xfId="116"/>
    <cellStyle name="Обычный 4 5" xfId="117"/>
    <cellStyle name="Обычный 4 6" xfId="118"/>
    <cellStyle name="Обычный 4 7" xfId="119"/>
    <cellStyle name="Обычный 45" xfId="120"/>
    <cellStyle name="Обычный 5" xfId="121"/>
    <cellStyle name="Обычный 5 2" xfId="122"/>
    <cellStyle name="Обычный 5 2 2" xfId="123"/>
    <cellStyle name="Обычный 5 2 2 2" xfId="124"/>
    <cellStyle name="Обычный 5 2 2 2 2" xfId="125"/>
    <cellStyle name="Обычный 5 2 2 2 3" xfId="126"/>
    <cellStyle name="Обычный 5 2 2 3" xfId="127"/>
    <cellStyle name="Обычный 5 2 2 4" xfId="128"/>
    <cellStyle name="Обычный 5 2 2 5" xfId="129"/>
    <cellStyle name="Обычный 5 2 3" xfId="130"/>
    <cellStyle name="Обычный 5 2 4" xfId="131"/>
    <cellStyle name="Обычный 5 3" xfId="132"/>
    <cellStyle name="Обычный 5 3 2" xfId="133"/>
    <cellStyle name="Обычный 5 3 3" xfId="134"/>
    <cellStyle name="Обычный 5 4" xfId="135"/>
    <cellStyle name="Обычный 5 5" xfId="136"/>
    <cellStyle name="Обычный 6" xfId="137"/>
    <cellStyle name="Обычный 6 2" xfId="138"/>
    <cellStyle name="Обычный 6 3" xfId="139"/>
    <cellStyle name="Обычный 6 4" xfId="140"/>
    <cellStyle name="Обычный 7" xfId="141"/>
    <cellStyle name="Обычный 7 2" xfId="142"/>
    <cellStyle name="Обычный 7 2 2" xfId="143"/>
    <cellStyle name="Обычный 7 2 2 2" xfId="144"/>
    <cellStyle name="Обычный 7 2 2 3" xfId="145"/>
    <cellStyle name="Обычный 7 2 3" xfId="146"/>
    <cellStyle name="Обычный 7 2 4" xfId="147"/>
    <cellStyle name="Обычный 7 2 5" xfId="148"/>
    <cellStyle name="Обычный 7 3" xfId="149"/>
    <cellStyle name="Обычный 7 4" xfId="150"/>
    <cellStyle name="Обычный 8" xfId="151"/>
    <cellStyle name="Обычный 8 2" xfId="152"/>
    <cellStyle name="Обычный 8 3" xfId="153"/>
    <cellStyle name="Обычный 9" xfId="154"/>
    <cellStyle name="Обычный 9 2" xfId="155"/>
    <cellStyle name="Обычный 9 3" xfId="156"/>
    <cellStyle name="Обычный_Лист1" xfId="157"/>
    <cellStyle name="Процентный" xfId="3" builtinId="5"/>
    <cellStyle name="Процентный 2" xfId="158"/>
    <cellStyle name="Процентный 2 2" xfId="159"/>
    <cellStyle name="Процентный 2 2 2" xfId="160"/>
    <cellStyle name="Процентный 2 2 2 2" xfId="161"/>
    <cellStyle name="Процентный 2 2 3" xfId="162"/>
    <cellStyle name="Процентный 2 3" xfId="163"/>
    <cellStyle name="Процентный 2 3 2" xfId="164"/>
    <cellStyle name="Процентный 2 3 3" xfId="165"/>
    <cellStyle name="Процентный 3" xfId="166"/>
    <cellStyle name="Процентный 3 2" xfId="167"/>
    <cellStyle name="Процентный 3 2 2" xfId="168"/>
    <cellStyle name="Процентный 3 2 2 2" xfId="169"/>
    <cellStyle name="Процентный 3 2 2 3" xfId="170"/>
    <cellStyle name="Процентный 3 2 3" xfId="171"/>
    <cellStyle name="Процентный 3 2 4" xfId="172"/>
    <cellStyle name="Процентный 3 3" xfId="173"/>
    <cellStyle name="Процентный 3 3 2" xfId="174"/>
    <cellStyle name="Процентный 3 3 3" xfId="175"/>
    <cellStyle name="Процентный 3 4" xfId="176"/>
    <cellStyle name="Процентный 3 5" xfId="177"/>
    <cellStyle name="Процентный 3 6" xfId="178"/>
    <cellStyle name="Процентный 4" xfId="179"/>
    <cellStyle name="Процентный 4 2" xfId="180"/>
    <cellStyle name="Процентный 4 3" xfId="181"/>
    <cellStyle name="Процентный 5" xfId="182"/>
    <cellStyle name="Процентный 6" xfId="183"/>
    <cellStyle name="Стиль 1" xfId="184"/>
    <cellStyle name="Финансовый" xfId="1" builtinId="3"/>
    <cellStyle name="Финансовый 2" xfId="185"/>
    <cellStyle name="Финансовый 2 2" xfId="186"/>
    <cellStyle name="Финансовый 2 2 2" xfId="187"/>
    <cellStyle name="Финансовый 2 2 3" xfId="188"/>
    <cellStyle name="Финансовый 2 3" xfId="189"/>
    <cellStyle name="Финансовый 2 3 2" xfId="190"/>
    <cellStyle name="Финансовый 2 3 3" xfId="191"/>
    <cellStyle name="Финансовый 2 4" xfId="192"/>
    <cellStyle name="Финансовый 2 5" xfId="193"/>
    <cellStyle name="Финансовый 2 6" xfId="194"/>
    <cellStyle name="Финансовый 3" xfId="195"/>
    <cellStyle name="Финансовый 3 2" xfId="196"/>
    <cellStyle name="Финансовый 3 2 2" xfId="197"/>
    <cellStyle name="Финансовый 3 2 2 2" xfId="198"/>
    <cellStyle name="Финансовый 3 2 2 2 2" xfId="199"/>
    <cellStyle name="Финансовый 3 2 2 2 3" xfId="200"/>
    <cellStyle name="Финансовый 3 2 2 2 4" xfId="201"/>
    <cellStyle name="Финансовый 3 2 2 3" xfId="202"/>
    <cellStyle name="Финансовый 3 2 2 4" xfId="203"/>
    <cellStyle name="Финансовый 3 2 3" xfId="204"/>
    <cellStyle name="Финансовый 3 2 4" xfId="205"/>
    <cellStyle name="Финансовый 4" xfId="206"/>
    <cellStyle name="Финансовый 4 2" xfId="207"/>
    <cellStyle name="Финансовый 4 2 2" xfId="208"/>
    <cellStyle name="Финансовый 4 2 2 2" xfId="209"/>
    <cellStyle name="Финансовый 4 2 2 3" xfId="210"/>
    <cellStyle name="Финансовый 4 2 2 4" xfId="211"/>
    <cellStyle name="Финансовый 4 2 3" xfId="212"/>
    <cellStyle name="Финансовый 4 2 4" xfId="213"/>
    <cellStyle name="Финансовый 4 3" xfId="214"/>
    <cellStyle name="Финансовый 4 3 2" xfId="215"/>
    <cellStyle name="Финансовый 4 3 3" xfId="216"/>
    <cellStyle name="Финансовый 4 4" xfId="217"/>
    <cellStyle name="Финансовый 4 5" xfId="218"/>
    <cellStyle name="Финансовый 5" xfId="219"/>
    <cellStyle name="Финансовый 5 2" xfId="220"/>
    <cellStyle name="Финансовый 5 3" xfId="221"/>
    <cellStyle name="Финансовый 6" xfId="222"/>
    <cellStyle name="Финансовый 6 2" xfId="223"/>
    <cellStyle name="Финансовый 6 3" xfId="224"/>
    <cellStyle name="Финансовый 7" xfId="225"/>
    <cellStyle name="Финансовый 7 2" xfId="226"/>
    <cellStyle name="Финансовый 7 3" xfId="227"/>
    <cellStyle name="Финансовый 8" xfId="228"/>
    <cellStyle name="Финансовый 9" xfId="229"/>
    <cellStyle name="好" xfId="230"/>
    <cellStyle name="好_Хуадонг 19.02." xfId="231"/>
    <cellStyle name="好_Хуадонг 21.10." xfId="232"/>
    <cellStyle name="差" xfId="233"/>
    <cellStyle name="差_Хуадонг 19.02." xfId="234"/>
    <cellStyle name="差_Хуадонг 21.10." xfId="235"/>
    <cellStyle name="常规_invoice_6" xfId="236"/>
    <cellStyle name="强调文字颜色 1" xfId="237"/>
    <cellStyle name="强调文字颜色 2" xfId="238"/>
    <cellStyle name="强调文字颜色 3" xfId="239"/>
    <cellStyle name="强调文字颜色 4" xfId="240"/>
    <cellStyle name="强调文字颜色 5" xfId="241"/>
    <cellStyle name="强调文字颜色 6" xfId="242"/>
    <cellStyle name="标题" xfId="243"/>
    <cellStyle name="标题 1" xfId="244"/>
    <cellStyle name="标题 2" xfId="245"/>
    <cellStyle name="标题 3" xfId="246"/>
    <cellStyle name="标题 4" xfId="247"/>
    <cellStyle name="检查单元格" xfId="248"/>
    <cellStyle name="汇总" xfId="249"/>
    <cellStyle name="汇总 2" xfId="250"/>
    <cellStyle name="汇总 3" xfId="251"/>
    <cellStyle name="注释" xfId="252"/>
    <cellStyle name="注释 2" xfId="253"/>
    <cellStyle name="注释 3" xfId="254"/>
    <cellStyle name="注释 4" xfId="255"/>
    <cellStyle name="解释性文本" xfId="256"/>
    <cellStyle name="警告文本" xfId="257"/>
    <cellStyle name="计算" xfId="258"/>
    <cellStyle name="计算 2" xfId="259"/>
    <cellStyle name="计算 3" xfId="260"/>
    <cellStyle name="计算 4" xfId="261"/>
    <cellStyle name="输入" xfId="262"/>
    <cellStyle name="输入 2" xfId="263"/>
    <cellStyle name="输入 3" xfId="264"/>
    <cellStyle name="输入 4" xfId="265"/>
    <cellStyle name="输出" xfId="266"/>
    <cellStyle name="输出 2" xfId="267"/>
    <cellStyle name="输出 3" xfId="268"/>
    <cellStyle name="适中" xfId="269"/>
    <cellStyle name="链接单元格" xfId="270"/>
  </cellStyles>
  <dxfs count="3"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2.png"/><Relationship Id="rId18" Type="http://schemas.openxmlformats.org/officeDocument/2006/relationships/image" Target="../media/image287.png"/><Relationship Id="rId26" Type="http://schemas.openxmlformats.org/officeDocument/2006/relationships/image" Target="../media/image295.png"/><Relationship Id="rId39" Type="http://schemas.openxmlformats.org/officeDocument/2006/relationships/image" Target="../media/image308.jpeg"/><Relationship Id="rId3" Type="http://schemas.openxmlformats.org/officeDocument/2006/relationships/image" Target="../media/image12.png"/><Relationship Id="rId21" Type="http://schemas.openxmlformats.org/officeDocument/2006/relationships/image" Target="../media/image290.png"/><Relationship Id="rId34" Type="http://schemas.openxmlformats.org/officeDocument/2006/relationships/image" Target="../media/image303.png"/><Relationship Id="rId42" Type="http://schemas.openxmlformats.org/officeDocument/2006/relationships/image" Target="../media/image311.jpeg"/><Relationship Id="rId47" Type="http://schemas.openxmlformats.org/officeDocument/2006/relationships/image" Target="../media/image316.jpeg"/><Relationship Id="rId50" Type="http://schemas.openxmlformats.org/officeDocument/2006/relationships/image" Target="../media/image319.jpeg"/><Relationship Id="rId7" Type="http://schemas.openxmlformats.org/officeDocument/2006/relationships/image" Target="../media/image276.png"/><Relationship Id="rId12" Type="http://schemas.openxmlformats.org/officeDocument/2006/relationships/image" Target="../media/image281.jpeg"/><Relationship Id="rId17" Type="http://schemas.openxmlformats.org/officeDocument/2006/relationships/image" Target="../media/image286.png"/><Relationship Id="rId25" Type="http://schemas.openxmlformats.org/officeDocument/2006/relationships/image" Target="../media/image294.png"/><Relationship Id="rId33" Type="http://schemas.openxmlformats.org/officeDocument/2006/relationships/image" Target="../media/image302.png"/><Relationship Id="rId38" Type="http://schemas.openxmlformats.org/officeDocument/2006/relationships/image" Target="../media/image307.jpeg"/><Relationship Id="rId46" Type="http://schemas.openxmlformats.org/officeDocument/2006/relationships/image" Target="../media/image315.jpeg"/><Relationship Id="rId2" Type="http://schemas.openxmlformats.org/officeDocument/2006/relationships/image" Target="../media/image11.png"/><Relationship Id="rId16" Type="http://schemas.openxmlformats.org/officeDocument/2006/relationships/image" Target="../media/image285.png"/><Relationship Id="rId20" Type="http://schemas.openxmlformats.org/officeDocument/2006/relationships/image" Target="../media/image289.png"/><Relationship Id="rId29" Type="http://schemas.openxmlformats.org/officeDocument/2006/relationships/image" Target="../media/image298.png"/><Relationship Id="rId41" Type="http://schemas.openxmlformats.org/officeDocument/2006/relationships/image" Target="../media/image310.jpeg"/><Relationship Id="rId54" Type="http://schemas.openxmlformats.org/officeDocument/2006/relationships/image" Target="../media/image323.png"/><Relationship Id="rId1" Type="http://schemas.openxmlformats.org/officeDocument/2006/relationships/image" Target="../media/image2.png"/><Relationship Id="rId6" Type="http://schemas.openxmlformats.org/officeDocument/2006/relationships/image" Target="../media/image275.png"/><Relationship Id="rId11" Type="http://schemas.openxmlformats.org/officeDocument/2006/relationships/image" Target="../media/image280.png"/><Relationship Id="rId24" Type="http://schemas.openxmlformats.org/officeDocument/2006/relationships/image" Target="../media/image293.png"/><Relationship Id="rId32" Type="http://schemas.openxmlformats.org/officeDocument/2006/relationships/image" Target="../media/image301.png"/><Relationship Id="rId37" Type="http://schemas.openxmlformats.org/officeDocument/2006/relationships/image" Target="../media/image306.png"/><Relationship Id="rId40" Type="http://schemas.openxmlformats.org/officeDocument/2006/relationships/image" Target="../media/image309.jpeg"/><Relationship Id="rId45" Type="http://schemas.openxmlformats.org/officeDocument/2006/relationships/image" Target="../media/image314.jpeg"/><Relationship Id="rId53" Type="http://schemas.openxmlformats.org/officeDocument/2006/relationships/image" Target="../media/image322.jpeg"/><Relationship Id="rId5" Type="http://schemas.openxmlformats.org/officeDocument/2006/relationships/image" Target="../media/image274.png"/><Relationship Id="rId15" Type="http://schemas.openxmlformats.org/officeDocument/2006/relationships/image" Target="../media/image284.png"/><Relationship Id="rId23" Type="http://schemas.openxmlformats.org/officeDocument/2006/relationships/image" Target="../media/image292.png"/><Relationship Id="rId28" Type="http://schemas.openxmlformats.org/officeDocument/2006/relationships/image" Target="../media/image297.png"/><Relationship Id="rId36" Type="http://schemas.openxmlformats.org/officeDocument/2006/relationships/image" Target="../media/image305.png"/><Relationship Id="rId49" Type="http://schemas.openxmlformats.org/officeDocument/2006/relationships/image" Target="../media/image318.jpeg"/><Relationship Id="rId10" Type="http://schemas.openxmlformats.org/officeDocument/2006/relationships/image" Target="../media/image279.png"/><Relationship Id="rId19" Type="http://schemas.openxmlformats.org/officeDocument/2006/relationships/image" Target="../media/image288.png"/><Relationship Id="rId31" Type="http://schemas.openxmlformats.org/officeDocument/2006/relationships/image" Target="../media/image300.png"/><Relationship Id="rId44" Type="http://schemas.openxmlformats.org/officeDocument/2006/relationships/image" Target="../media/image313.jpeg"/><Relationship Id="rId52" Type="http://schemas.openxmlformats.org/officeDocument/2006/relationships/image" Target="../media/image321.jpeg"/><Relationship Id="rId4" Type="http://schemas.openxmlformats.org/officeDocument/2006/relationships/image" Target="../media/image22.png"/><Relationship Id="rId9" Type="http://schemas.openxmlformats.org/officeDocument/2006/relationships/image" Target="../media/image278.jpeg"/><Relationship Id="rId14" Type="http://schemas.openxmlformats.org/officeDocument/2006/relationships/image" Target="../media/image283.png"/><Relationship Id="rId22" Type="http://schemas.openxmlformats.org/officeDocument/2006/relationships/image" Target="../media/image291.png"/><Relationship Id="rId27" Type="http://schemas.openxmlformats.org/officeDocument/2006/relationships/image" Target="../media/image296.png"/><Relationship Id="rId30" Type="http://schemas.openxmlformats.org/officeDocument/2006/relationships/image" Target="../media/image299.png"/><Relationship Id="rId35" Type="http://schemas.openxmlformats.org/officeDocument/2006/relationships/image" Target="../media/image304.png"/><Relationship Id="rId43" Type="http://schemas.openxmlformats.org/officeDocument/2006/relationships/image" Target="../media/image312.jpeg"/><Relationship Id="rId48" Type="http://schemas.openxmlformats.org/officeDocument/2006/relationships/image" Target="../media/image317.jpeg"/><Relationship Id="rId8" Type="http://schemas.openxmlformats.org/officeDocument/2006/relationships/image" Target="../media/image277.png"/><Relationship Id="rId51" Type="http://schemas.openxmlformats.org/officeDocument/2006/relationships/image" Target="../media/image320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326.jpeg"/><Relationship Id="rId18" Type="http://schemas.openxmlformats.org/officeDocument/2006/relationships/image" Target="../media/image331.png"/><Relationship Id="rId26" Type="http://schemas.openxmlformats.org/officeDocument/2006/relationships/image" Target="../media/image339.png"/><Relationship Id="rId3" Type="http://schemas.openxmlformats.org/officeDocument/2006/relationships/image" Target="../media/image6.jpeg"/><Relationship Id="rId21" Type="http://schemas.openxmlformats.org/officeDocument/2006/relationships/image" Target="../media/image334.png"/><Relationship Id="rId7" Type="http://schemas.openxmlformats.org/officeDocument/2006/relationships/image" Target="../media/image17.jpeg"/><Relationship Id="rId12" Type="http://schemas.openxmlformats.org/officeDocument/2006/relationships/image" Target="../media/image325.jpeg"/><Relationship Id="rId17" Type="http://schemas.openxmlformats.org/officeDocument/2006/relationships/image" Target="../media/image330.png"/><Relationship Id="rId25" Type="http://schemas.openxmlformats.org/officeDocument/2006/relationships/image" Target="../media/image338.jpeg"/><Relationship Id="rId2" Type="http://schemas.openxmlformats.org/officeDocument/2006/relationships/image" Target="../media/image5.jpeg"/><Relationship Id="rId16" Type="http://schemas.openxmlformats.org/officeDocument/2006/relationships/image" Target="../media/image329.png"/><Relationship Id="rId20" Type="http://schemas.openxmlformats.org/officeDocument/2006/relationships/image" Target="../media/image333.jpeg"/><Relationship Id="rId1" Type="http://schemas.openxmlformats.org/officeDocument/2006/relationships/image" Target="../media/image2.png"/><Relationship Id="rId6" Type="http://schemas.openxmlformats.org/officeDocument/2006/relationships/image" Target="../media/image16.jpeg"/><Relationship Id="rId11" Type="http://schemas.openxmlformats.org/officeDocument/2006/relationships/image" Target="../media/image37.png"/><Relationship Id="rId24" Type="http://schemas.openxmlformats.org/officeDocument/2006/relationships/image" Target="../media/image337.jpeg"/><Relationship Id="rId5" Type="http://schemas.openxmlformats.org/officeDocument/2006/relationships/image" Target="../media/image15.jpeg"/><Relationship Id="rId15" Type="http://schemas.openxmlformats.org/officeDocument/2006/relationships/image" Target="../media/image328.png"/><Relationship Id="rId23" Type="http://schemas.openxmlformats.org/officeDocument/2006/relationships/image" Target="../media/image336.jpeg"/><Relationship Id="rId28" Type="http://schemas.openxmlformats.org/officeDocument/2006/relationships/image" Target="../media/image341.jpeg"/><Relationship Id="rId10" Type="http://schemas.openxmlformats.org/officeDocument/2006/relationships/image" Target="../media/image20.jpeg"/><Relationship Id="rId19" Type="http://schemas.openxmlformats.org/officeDocument/2006/relationships/image" Target="../media/image332.jpeg"/><Relationship Id="rId4" Type="http://schemas.openxmlformats.org/officeDocument/2006/relationships/image" Target="../media/image13.jpeg"/><Relationship Id="rId9" Type="http://schemas.openxmlformats.org/officeDocument/2006/relationships/image" Target="../media/image19.jpeg"/><Relationship Id="rId14" Type="http://schemas.openxmlformats.org/officeDocument/2006/relationships/image" Target="../media/image327.jpeg"/><Relationship Id="rId22" Type="http://schemas.openxmlformats.org/officeDocument/2006/relationships/image" Target="../media/image335.jpeg"/><Relationship Id="rId27" Type="http://schemas.openxmlformats.org/officeDocument/2006/relationships/image" Target="../media/image340.jpe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9.png"/><Relationship Id="rId13" Type="http://schemas.openxmlformats.org/officeDocument/2006/relationships/image" Target="../media/image354.png"/><Relationship Id="rId18" Type="http://schemas.openxmlformats.org/officeDocument/2006/relationships/image" Target="../media/image359.png"/><Relationship Id="rId3" Type="http://schemas.openxmlformats.org/officeDocument/2006/relationships/image" Target="../media/image344.jpeg"/><Relationship Id="rId7" Type="http://schemas.openxmlformats.org/officeDocument/2006/relationships/image" Target="../media/image348.jpeg"/><Relationship Id="rId12" Type="http://schemas.openxmlformats.org/officeDocument/2006/relationships/image" Target="../media/image353.png"/><Relationship Id="rId17" Type="http://schemas.openxmlformats.org/officeDocument/2006/relationships/image" Target="../media/image358.png"/><Relationship Id="rId2" Type="http://schemas.openxmlformats.org/officeDocument/2006/relationships/image" Target="../media/image343.jpeg"/><Relationship Id="rId16" Type="http://schemas.openxmlformats.org/officeDocument/2006/relationships/image" Target="../media/image357.png"/><Relationship Id="rId1" Type="http://schemas.openxmlformats.org/officeDocument/2006/relationships/image" Target="../media/image342.jpeg"/><Relationship Id="rId6" Type="http://schemas.openxmlformats.org/officeDocument/2006/relationships/image" Target="../media/image347.jpeg"/><Relationship Id="rId11" Type="http://schemas.openxmlformats.org/officeDocument/2006/relationships/image" Target="../media/image352.png"/><Relationship Id="rId5" Type="http://schemas.openxmlformats.org/officeDocument/2006/relationships/image" Target="../media/image346.jpeg"/><Relationship Id="rId15" Type="http://schemas.openxmlformats.org/officeDocument/2006/relationships/image" Target="../media/image356.png"/><Relationship Id="rId10" Type="http://schemas.openxmlformats.org/officeDocument/2006/relationships/image" Target="../media/image351.png"/><Relationship Id="rId4" Type="http://schemas.openxmlformats.org/officeDocument/2006/relationships/image" Target="../media/image345.jpeg"/><Relationship Id="rId9" Type="http://schemas.openxmlformats.org/officeDocument/2006/relationships/image" Target="../media/image350.png"/><Relationship Id="rId14" Type="http://schemas.openxmlformats.org/officeDocument/2006/relationships/image" Target="../media/image35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7.png"/><Relationship Id="rId3" Type="http://schemas.openxmlformats.org/officeDocument/2006/relationships/image" Target="../media/image362.jpeg"/><Relationship Id="rId7" Type="http://schemas.openxmlformats.org/officeDocument/2006/relationships/image" Target="../media/image366.png"/><Relationship Id="rId2" Type="http://schemas.openxmlformats.org/officeDocument/2006/relationships/image" Target="../media/image361.jpeg"/><Relationship Id="rId1" Type="http://schemas.openxmlformats.org/officeDocument/2006/relationships/image" Target="../media/image360.jpeg"/><Relationship Id="rId6" Type="http://schemas.openxmlformats.org/officeDocument/2006/relationships/image" Target="../media/image365.png"/><Relationship Id="rId5" Type="http://schemas.openxmlformats.org/officeDocument/2006/relationships/image" Target="../media/image364.png"/><Relationship Id="rId4" Type="http://schemas.openxmlformats.org/officeDocument/2006/relationships/image" Target="../media/image363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5.jpeg"/><Relationship Id="rId3" Type="http://schemas.openxmlformats.org/officeDocument/2006/relationships/image" Target="../media/image370.jpeg"/><Relationship Id="rId7" Type="http://schemas.openxmlformats.org/officeDocument/2006/relationships/image" Target="../media/image374.jpeg"/><Relationship Id="rId2" Type="http://schemas.openxmlformats.org/officeDocument/2006/relationships/image" Target="../media/image369.jpeg"/><Relationship Id="rId1" Type="http://schemas.openxmlformats.org/officeDocument/2006/relationships/image" Target="../media/image368.jpeg"/><Relationship Id="rId6" Type="http://schemas.openxmlformats.org/officeDocument/2006/relationships/image" Target="../media/image373.jpeg"/><Relationship Id="rId5" Type="http://schemas.openxmlformats.org/officeDocument/2006/relationships/image" Target="../media/image372.jpeg"/><Relationship Id="rId4" Type="http://schemas.openxmlformats.org/officeDocument/2006/relationships/image" Target="../media/image371.jpeg"/><Relationship Id="rId9" Type="http://schemas.openxmlformats.org/officeDocument/2006/relationships/image" Target="../media/image37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4.jpe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6.png"/><Relationship Id="rId117" Type="http://schemas.openxmlformats.org/officeDocument/2006/relationships/image" Target="../media/image157.png"/><Relationship Id="rId21" Type="http://schemas.openxmlformats.org/officeDocument/2006/relationships/image" Target="../media/image61.png"/><Relationship Id="rId42" Type="http://schemas.openxmlformats.org/officeDocument/2006/relationships/image" Target="../media/image82.png"/><Relationship Id="rId47" Type="http://schemas.openxmlformats.org/officeDocument/2006/relationships/image" Target="../media/image87.jpeg"/><Relationship Id="rId63" Type="http://schemas.openxmlformats.org/officeDocument/2006/relationships/image" Target="../media/image103.png"/><Relationship Id="rId68" Type="http://schemas.openxmlformats.org/officeDocument/2006/relationships/image" Target="../media/image108.png"/><Relationship Id="rId84" Type="http://schemas.openxmlformats.org/officeDocument/2006/relationships/image" Target="../media/image124.png"/><Relationship Id="rId89" Type="http://schemas.openxmlformats.org/officeDocument/2006/relationships/image" Target="../media/image129.png"/><Relationship Id="rId112" Type="http://schemas.openxmlformats.org/officeDocument/2006/relationships/image" Target="../media/image152.jpeg"/><Relationship Id="rId16" Type="http://schemas.openxmlformats.org/officeDocument/2006/relationships/image" Target="../media/image56.png"/><Relationship Id="rId107" Type="http://schemas.openxmlformats.org/officeDocument/2006/relationships/image" Target="../media/image147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53" Type="http://schemas.openxmlformats.org/officeDocument/2006/relationships/image" Target="../media/image93.jpeg"/><Relationship Id="rId58" Type="http://schemas.openxmlformats.org/officeDocument/2006/relationships/image" Target="../media/image98.png"/><Relationship Id="rId66" Type="http://schemas.openxmlformats.org/officeDocument/2006/relationships/image" Target="../media/image106.png"/><Relationship Id="rId74" Type="http://schemas.openxmlformats.org/officeDocument/2006/relationships/image" Target="../media/image114.png"/><Relationship Id="rId79" Type="http://schemas.openxmlformats.org/officeDocument/2006/relationships/image" Target="../media/image119.png"/><Relationship Id="rId87" Type="http://schemas.openxmlformats.org/officeDocument/2006/relationships/image" Target="../media/image127.png"/><Relationship Id="rId102" Type="http://schemas.openxmlformats.org/officeDocument/2006/relationships/image" Target="../media/image142.png"/><Relationship Id="rId110" Type="http://schemas.openxmlformats.org/officeDocument/2006/relationships/image" Target="../media/image150.jpeg"/><Relationship Id="rId115" Type="http://schemas.openxmlformats.org/officeDocument/2006/relationships/image" Target="../media/image155.png"/><Relationship Id="rId5" Type="http://schemas.openxmlformats.org/officeDocument/2006/relationships/image" Target="../media/image45.png"/><Relationship Id="rId61" Type="http://schemas.openxmlformats.org/officeDocument/2006/relationships/image" Target="../media/image101.png"/><Relationship Id="rId82" Type="http://schemas.openxmlformats.org/officeDocument/2006/relationships/image" Target="../media/image122.png"/><Relationship Id="rId90" Type="http://schemas.openxmlformats.org/officeDocument/2006/relationships/image" Target="../media/image130.png"/><Relationship Id="rId95" Type="http://schemas.openxmlformats.org/officeDocument/2006/relationships/image" Target="../media/image135.jpeg"/><Relationship Id="rId19" Type="http://schemas.openxmlformats.org/officeDocument/2006/relationships/image" Target="../media/image59.png"/><Relationship Id="rId14" Type="http://schemas.openxmlformats.org/officeDocument/2006/relationships/image" Target="../media/image54.png"/><Relationship Id="rId22" Type="http://schemas.openxmlformats.org/officeDocument/2006/relationships/image" Target="../media/image62.png"/><Relationship Id="rId27" Type="http://schemas.openxmlformats.org/officeDocument/2006/relationships/image" Target="../media/image67.pn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43" Type="http://schemas.openxmlformats.org/officeDocument/2006/relationships/image" Target="../media/image83.png"/><Relationship Id="rId48" Type="http://schemas.openxmlformats.org/officeDocument/2006/relationships/image" Target="../media/image88.jpeg"/><Relationship Id="rId56" Type="http://schemas.openxmlformats.org/officeDocument/2006/relationships/image" Target="../media/image96.png"/><Relationship Id="rId64" Type="http://schemas.openxmlformats.org/officeDocument/2006/relationships/image" Target="../media/image104.png"/><Relationship Id="rId69" Type="http://schemas.openxmlformats.org/officeDocument/2006/relationships/image" Target="../media/image109.png"/><Relationship Id="rId77" Type="http://schemas.openxmlformats.org/officeDocument/2006/relationships/image" Target="../media/image117.png"/><Relationship Id="rId100" Type="http://schemas.openxmlformats.org/officeDocument/2006/relationships/image" Target="../media/image140.png"/><Relationship Id="rId105" Type="http://schemas.openxmlformats.org/officeDocument/2006/relationships/image" Target="../media/image145.png"/><Relationship Id="rId113" Type="http://schemas.openxmlformats.org/officeDocument/2006/relationships/image" Target="../media/image153.jpeg"/><Relationship Id="rId118" Type="http://schemas.openxmlformats.org/officeDocument/2006/relationships/image" Target="../media/image158.png"/><Relationship Id="rId8" Type="http://schemas.openxmlformats.org/officeDocument/2006/relationships/image" Target="../media/image48.png"/><Relationship Id="rId51" Type="http://schemas.openxmlformats.org/officeDocument/2006/relationships/image" Target="../media/image91.jpeg"/><Relationship Id="rId72" Type="http://schemas.openxmlformats.org/officeDocument/2006/relationships/image" Target="../media/image112.png"/><Relationship Id="rId80" Type="http://schemas.openxmlformats.org/officeDocument/2006/relationships/image" Target="../media/image120.jpeg"/><Relationship Id="rId85" Type="http://schemas.openxmlformats.org/officeDocument/2006/relationships/image" Target="../media/image125.png"/><Relationship Id="rId93" Type="http://schemas.openxmlformats.org/officeDocument/2006/relationships/image" Target="../media/image133.jpeg"/><Relationship Id="rId98" Type="http://schemas.openxmlformats.org/officeDocument/2006/relationships/image" Target="../media/image138.jpeg"/><Relationship Id="rId3" Type="http://schemas.openxmlformats.org/officeDocument/2006/relationships/image" Target="../media/image43.png"/><Relationship Id="rId12" Type="http://schemas.openxmlformats.org/officeDocument/2006/relationships/image" Target="../media/image52.jpeg"/><Relationship Id="rId17" Type="http://schemas.openxmlformats.org/officeDocument/2006/relationships/image" Target="../media/image57.png"/><Relationship Id="rId25" Type="http://schemas.openxmlformats.org/officeDocument/2006/relationships/image" Target="../media/image65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46" Type="http://schemas.openxmlformats.org/officeDocument/2006/relationships/image" Target="../media/image86.png"/><Relationship Id="rId59" Type="http://schemas.openxmlformats.org/officeDocument/2006/relationships/image" Target="../media/image99.png"/><Relationship Id="rId67" Type="http://schemas.openxmlformats.org/officeDocument/2006/relationships/image" Target="../media/image107.png"/><Relationship Id="rId103" Type="http://schemas.openxmlformats.org/officeDocument/2006/relationships/image" Target="../media/image143.png"/><Relationship Id="rId108" Type="http://schemas.openxmlformats.org/officeDocument/2006/relationships/image" Target="../media/image148.png"/><Relationship Id="rId116" Type="http://schemas.openxmlformats.org/officeDocument/2006/relationships/image" Target="../media/image156.png"/><Relationship Id="rId20" Type="http://schemas.openxmlformats.org/officeDocument/2006/relationships/image" Target="../media/image60.png"/><Relationship Id="rId41" Type="http://schemas.openxmlformats.org/officeDocument/2006/relationships/image" Target="../media/image81.png"/><Relationship Id="rId54" Type="http://schemas.openxmlformats.org/officeDocument/2006/relationships/image" Target="../media/image94.jpeg"/><Relationship Id="rId62" Type="http://schemas.openxmlformats.org/officeDocument/2006/relationships/image" Target="../media/image102.png"/><Relationship Id="rId70" Type="http://schemas.openxmlformats.org/officeDocument/2006/relationships/image" Target="../media/image110.png"/><Relationship Id="rId75" Type="http://schemas.openxmlformats.org/officeDocument/2006/relationships/image" Target="../media/image115.png"/><Relationship Id="rId83" Type="http://schemas.openxmlformats.org/officeDocument/2006/relationships/image" Target="../media/image123.png"/><Relationship Id="rId88" Type="http://schemas.openxmlformats.org/officeDocument/2006/relationships/image" Target="../media/image128.png"/><Relationship Id="rId91" Type="http://schemas.openxmlformats.org/officeDocument/2006/relationships/image" Target="../media/image131.jpeg"/><Relationship Id="rId96" Type="http://schemas.openxmlformats.org/officeDocument/2006/relationships/image" Target="../media/image136.jpeg"/><Relationship Id="rId111" Type="http://schemas.openxmlformats.org/officeDocument/2006/relationships/image" Target="../media/image151.jpeg"/><Relationship Id="rId1" Type="http://schemas.openxmlformats.org/officeDocument/2006/relationships/image" Target="../media/image2.png"/><Relationship Id="rId6" Type="http://schemas.openxmlformats.org/officeDocument/2006/relationships/image" Target="../media/image46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28" Type="http://schemas.openxmlformats.org/officeDocument/2006/relationships/image" Target="../media/image68.png"/><Relationship Id="rId36" Type="http://schemas.openxmlformats.org/officeDocument/2006/relationships/image" Target="../media/image76.png"/><Relationship Id="rId49" Type="http://schemas.openxmlformats.org/officeDocument/2006/relationships/image" Target="../media/image89.jpeg"/><Relationship Id="rId57" Type="http://schemas.openxmlformats.org/officeDocument/2006/relationships/image" Target="../media/image97.png"/><Relationship Id="rId106" Type="http://schemas.openxmlformats.org/officeDocument/2006/relationships/image" Target="../media/image146.png"/><Relationship Id="rId114" Type="http://schemas.openxmlformats.org/officeDocument/2006/relationships/image" Target="../media/image154.png"/><Relationship Id="rId119" Type="http://schemas.openxmlformats.org/officeDocument/2006/relationships/image" Target="../media/image159.png"/><Relationship Id="rId10" Type="http://schemas.openxmlformats.org/officeDocument/2006/relationships/image" Target="../media/image50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52" Type="http://schemas.openxmlformats.org/officeDocument/2006/relationships/image" Target="../media/image92.jpeg"/><Relationship Id="rId60" Type="http://schemas.openxmlformats.org/officeDocument/2006/relationships/image" Target="../media/image100.png"/><Relationship Id="rId65" Type="http://schemas.openxmlformats.org/officeDocument/2006/relationships/image" Target="../media/image105.png"/><Relationship Id="rId73" Type="http://schemas.openxmlformats.org/officeDocument/2006/relationships/image" Target="../media/image113.png"/><Relationship Id="rId78" Type="http://schemas.openxmlformats.org/officeDocument/2006/relationships/image" Target="../media/image118.jpeg"/><Relationship Id="rId81" Type="http://schemas.openxmlformats.org/officeDocument/2006/relationships/image" Target="../media/image121.png"/><Relationship Id="rId86" Type="http://schemas.openxmlformats.org/officeDocument/2006/relationships/image" Target="../media/image126.jpeg"/><Relationship Id="rId94" Type="http://schemas.openxmlformats.org/officeDocument/2006/relationships/image" Target="../media/image134.jpeg"/><Relationship Id="rId99" Type="http://schemas.openxmlformats.org/officeDocument/2006/relationships/image" Target="../media/image139.png"/><Relationship Id="rId101" Type="http://schemas.openxmlformats.org/officeDocument/2006/relationships/image" Target="../media/image141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3" Type="http://schemas.openxmlformats.org/officeDocument/2006/relationships/image" Target="../media/image53.jpeg"/><Relationship Id="rId18" Type="http://schemas.openxmlformats.org/officeDocument/2006/relationships/image" Target="../media/image58.png"/><Relationship Id="rId39" Type="http://schemas.openxmlformats.org/officeDocument/2006/relationships/image" Target="../media/image79.png"/><Relationship Id="rId109" Type="http://schemas.openxmlformats.org/officeDocument/2006/relationships/image" Target="../media/image149.png"/><Relationship Id="rId34" Type="http://schemas.openxmlformats.org/officeDocument/2006/relationships/image" Target="../media/image74.png"/><Relationship Id="rId50" Type="http://schemas.openxmlformats.org/officeDocument/2006/relationships/image" Target="../media/image90.jpeg"/><Relationship Id="rId55" Type="http://schemas.openxmlformats.org/officeDocument/2006/relationships/image" Target="../media/image95.png"/><Relationship Id="rId76" Type="http://schemas.openxmlformats.org/officeDocument/2006/relationships/image" Target="../media/image116.png"/><Relationship Id="rId97" Type="http://schemas.openxmlformats.org/officeDocument/2006/relationships/image" Target="../media/image137.jpeg"/><Relationship Id="rId104" Type="http://schemas.openxmlformats.org/officeDocument/2006/relationships/image" Target="../media/image144.png"/><Relationship Id="rId7" Type="http://schemas.openxmlformats.org/officeDocument/2006/relationships/image" Target="../media/image47.png"/><Relationship Id="rId71" Type="http://schemas.openxmlformats.org/officeDocument/2006/relationships/image" Target="../media/image111.png"/><Relationship Id="rId92" Type="http://schemas.openxmlformats.org/officeDocument/2006/relationships/image" Target="../media/image132.jpeg"/><Relationship Id="rId2" Type="http://schemas.openxmlformats.org/officeDocument/2006/relationships/image" Target="../media/image42.png"/><Relationship Id="rId29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1.emf"/><Relationship Id="rId18" Type="http://schemas.openxmlformats.org/officeDocument/2006/relationships/image" Target="../media/image176.png"/><Relationship Id="rId26" Type="http://schemas.openxmlformats.org/officeDocument/2006/relationships/image" Target="../media/image184.png"/><Relationship Id="rId39" Type="http://schemas.openxmlformats.org/officeDocument/2006/relationships/image" Target="../media/image197.png"/><Relationship Id="rId21" Type="http://schemas.openxmlformats.org/officeDocument/2006/relationships/image" Target="../media/image179.png"/><Relationship Id="rId34" Type="http://schemas.openxmlformats.org/officeDocument/2006/relationships/image" Target="../media/image192.png"/><Relationship Id="rId42" Type="http://schemas.openxmlformats.org/officeDocument/2006/relationships/image" Target="../media/image200.png"/><Relationship Id="rId47" Type="http://schemas.openxmlformats.org/officeDocument/2006/relationships/image" Target="../media/image205.jpeg"/><Relationship Id="rId50" Type="http://schemas.openxmlformats.org/officeDocument/2006/relationships/image" Target="../media/image208.png"/><Relationship Id="rId55" Type="http://schemas.openxmlformats.org/officeDocument/2006/relationships/image" Target="../media/image213.png"/><Relationship Id="rId63" Type="http://schemas.openxmlformats.org/officeDocument/2006/relationships/image" Target="../media/image221.png"/><Relationship Id="rId68" Type="http://schemas.openxmlformats.org/officeDocument/2006/relationships/image" Target="../media/image226.png"/><Relationship Id="rId76" Type="http://schemas.openxmlformats.org/officeDocument/2006/relationships/image" Target="../media/image234.png"/><Relationship Id="rId7" Type="http://schemas.openxmlformats.org/officeDocument/2006/relationships/image" Target="../media/image165.png"/><Relationship Id="rId71" Type="http://schemas.openxmlformats.org/officeDocument/2006/relationships/image" Target="../media/image229.png"/><Relationship Id="rId2" Type="http://schemas.openxmlformats.org/officeDocument/2006/relationships/image" Target="../media/image160.png"/><Relationship Id="rId16" Type="http://schemas.openxmlformats.org/officeDocument/2006/relationships/image" Target="../media/image174.emf"/><Relationship Id="rId29" Type="http://schemas.openxmlformats.org/officeDocument/2006/relationships/image" Target="../media/image187.emf"/><Relationship Id="rId11" Type="http://schemas.openxmlformats.org/officeDocument/2006/relationships/image" Target="../media/image169.png"/><Relationship Id="rId24" Type="http://schemas.openxmlformats.org/officeDocument/2006/relationships/image" Target="../media/image182.png"/><Relationship Id="rId32" Type="http://schemas.openxmlformats.org/officeDocument/2006/relationships/image" Target="../media/image190.jpeg"/><Relationship Id="rId37" Type="http://schemas.openxmlformats.org/officeDocument/2006/relationships/image" Target="../media/image195.png"/><Relationship Id="rId40" Type="http://schemas.openxmlformats.org/officeDocument/2006/relationships/image" Target="../media/image198.png"/><Relationship Id="rId45" Type="http://schemas.openxmlformats.org/officeDocument/2006/relationships/image" Target="../media/image203.png"/><Relationship Id="rId53" Type="http://schemas.openxmlformats.org/officeDocument/2006/relationships/image" Target="../media/image211.png"/><Relationship Id="rId58" Type="http://schemas.openxmlformats.org/officeDocument/2006/relationships/image" Target="../media/image216.png"/><Relationship Id="rId66" Type="http://schemas.openxmlformats.org/officeDocument/2006/relationships/image" Target="../media/image224.png"/><Relationship Id="rId74" Type="http://schemas.openxmlformats.org/officeDocument/2006/relationships/image" Target="../media/image232.png"/><Relationship Id="rId5" Type="http://schemas.openxmlformats.org/officeDocument/2006/relationships/image" Target="../media/image163.png"/><Relationship Id="rId15" Type="http://schemas.openxmlformats.org/officeDocument/2006/relationships/image" Target="../media/image173.jpeg"/><Relationship Id="rId23" Type="http://schemas.openxmlformats.org/officeDocument/2006/relationships/image" Target="../media/image181.png"/><Relationship Id="rId28" Type="http://schemas.openxmlformats.org/officeDocument/2006/relationships/image" Target="../media/image186.png"/><Relationship Id="rId36" Type="http://schemas.openxmlformats.org/officeDocument/2006/relationships/image" Target="../media/image194.emf"/><Relationship Id="rId49" Type="http://schemas.openxmlformats.org/officeDocument/2006/relationships/image" Target="../media/image207.png"/><Relationship Id="rId57" Type="http://schemas.openxmlformats.org/officeDocument/2006/relationships/image" Target="../media/image215.png"/><Relationship Id="rId61" Type="http://schemas.openxmlformats.org/officeDocument/2006/relationships/image" Target="../media/image219.png"/><Relationship Id="rId10" Type="http://schemas.openxmlformats.org/officeDocument/2006/relationships/image" Target="../media/image168.png"/><Relationship Id="rId19" Type="http://schemas.openxmlformats.org/officeDocument/2006/relationships/image" Target="../media/image177.png"/><Relationship Id="rId31" Type="http://schemas.openxmlformats.org/officeDocument/2006/relationships/image" Target="../media/image189.png"/><Relationship Id="rId44" Type="http://schemas.openxmlformats.org/officeDocument/2006/relationships/image" Target="../media/image202.png"/><Relationship Id="rId52" Type="http://schemas.openxmlformats.org/officeDocument/2006/relationships/image" Target="../media/image210.png"/><Relationship Id="rId60" Type="http://schemas.openxmlformats.org/officeDocument/2006/relationships/image" Target="../media/image218.png"/><Relationship Id="rId65" Type="http://schemas.openxmlformats.org/officeDocument/2006/relationships/image" Target="../media/image223.png"/><Relationship Id="rId73" Type="http://schemas.openxmlformats.org/officeDocument/2006/relationships/image" Target="../media/image231.png"/><Relationship Id="rId4" Type="http://schemas.openxmlformats.org/officeDocument/2006/relationships/image" Target="../media/image162.png"/><Relationship Id="rId9" Type="http://schemas.openxmlformats.org/officeDocument/2006/relationships/image" Target="../media/image167.png"/><Relationship Id="rId14" Type="http://schemas.openxmlformats.org/officeDocument/2006/relationships/image" Target="../media/image172.png"/><Relationship Id="rId22" Type="http://schemas.openxmlformats.org/officeDocument/2006/relationships/image" Target="../media/image180.png"/><Relationship Id="rId27" Type="http://schemas.openxmlformats.org/officeDocument/2006/relationships/image" Target="../media/image185.png"/><Relationship Id="rId30" Type="http://schemas.openxmlformats.org/officeDocument/2006/relationships/image" Target="../media/image188.png"/><Relationship Id="rId35" Type="http://schemas.openxmlformats.org/officeDocument/2006/relationships/image" Target="../media/image193.png"/><Relationship Id="rId43" Type="http://schemas.openxmlformats.org/officeDocument/2006/relationships/image" Target="../media/image201.jpeg"/><Relationship Id="rId48" Type="http://schemas.openxmlformats.org/officeDocument/2006/relationships/image" Target="../media/image206.jpeg"/><Relationship Id="rId56" Type="http://schemas.openxmlformats.org/officeDocument/2006/relationships/image" Target="../media/image214.png"/><Relationship Id="rId64" Type="http://schemas.openxmlformats.org/officeDocument/2006/relationships/image" Target="../media/image222.png"/><Relationship Id="rId69" Type="http://schemas.openxmlformats.org/officeDocument/2006/relationships/image" Target="../media/image227.png"/><Relationship Id="rId8" Type="http://schemas.openxmlformats.org/officeDocument/2006/relationships/image" Target="../media/image166.png"/><Relationship Id="rId51" Type="http://schemas.openxmlformats.org/officeDocument/2006/relationships/image" Target="../media/image209.jpeg"/><Relationship Id="rId72" Type="http://schemas.openxmlformats.org/officeDocument/2006/relationships/image" Target="../media/image230.png"/><Relationship Id="rId3" Type="http://schemas.openxmlformats.org/officeDocument/2006/relationships/image" Target="../media/image161.png"/><Relationship Id="rId12" Type="http://schemas.openxmlformats.org/officeDocument/2006/relationships/image" Target="../media/image170.png"/><Relationship Id="rId17" Type="http://schemas.openxmlformats.org/officeDocument/2006/relationships/image" Target="../media/image175.png"/><Relationship Id="rId25" Type="http://schemas.openxmlformats.org/officeDocument/2006/relationships/image" Target="../media/image183.jpeg"/><Relationship Id="rId33" Type="http://schemas.openxmlformats.org/officeDocument/2006/relationships/image" Target="../media/image191.png"/><Relationship Id="rId38" Type="http://schemas.openxmlformats.org/officeDocument/2006/relationships/image" Target="../media/image196.png"/><Relationship Id="rId46" Type="http://schemas.openxmlformats.org/officeDocument/2006/relationships/image" Target="../media/image204.png"/><Relationship Id="rId59" Type="http://schemas.openxmlformats.org/officeDocument/2006/relationships/image" Target="../media/image217.png"/><Relationship Id="rId67" Type="http://schemas.openxmlformats.org/officeDocument/2006/relationships/image" Target="../media/image225.png"/><Relationship Id="rId20" Type="http://schemas.openxmlformats.org/officeDocument/2006/relationships/image" Target="../media/image178.png"/><Relationship Id="rId41" Type="http://schemas.openxmlformats.org/officeDocument/2006/relationships/image" Target="../media/image199.png"/><Relationship Id="rId54" Type="http://schemas.openxmlformats.org/officeDocument/2006/relationships/image" Target="../media/image212.png"/><Relationship Id="rId62" Type="http://schemas.openxmlformats.org/officeDocument/2006/relationships/image" Target="../media/image220.png"/><Relationship Id="rId70" Type="http://schemas.openxmlformats.org/officeDocument/2006/relationships/image" Target="../media/image228.png"/><Relationship Id="rId75" Type="http://schemas.openxmlformats.org/officeDocument/2006/relationships/image" Target="../media/image233.png"/><Relationship Id="rId1" Type="http://schemas.openxmlformats.org/officeDocument/2006/relationships/image" Target="../media/image2.png"/><Relationship Id="rId6" Type="http://schemas.openxmlformats.org/officeDocument/2006/relationships/image" Target="../media/image16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png"/><Relationship Id="rId13" Type="http://schemas.openxmlformats.org/officeDocument/2006/relationships/image" Target="../media/image244.png"/><Relationship Id="rId18" Type="http://schemas.openxmlformats.org/officeDocument/2006/relationships/image" Target="../media/image249.png"/><Relationship Id="rId26" Type="http://schemas.openxmlformats.org/officeDocument/2006/relationships/image" Target="../media/image257.jpeg"/><Relationship Id="rId3" Type="http://schemas.openxmlformats.org/officeDocument/2006/relationships/image" Target="../media/image235.png"/><Relationship Id="rId21" Type="http://schemas.openxmlformats.org/officeDocument/2006/relationships/image" Target="../media/image252.png"/><Relationship Id="rId7" Type="http://schemas.openxmlformats.org/officeDocument/2006/relationships/image" Target="../media/image14.jpeg"/><Relationship Id="rId12" Type="http://schemas.openxmlformats.org/officeDocument/2006/relationships/image" Target="../media/image243.png"/><Relationship Id="rId17" Type="http://schemas.openxmlformats.org/officeDocument/2006/relationships/image" Target="../media/image248.png"/><Relationship Id="rId25" Type="http://schemas.openxmlformats.org/officeDocument/2006/relationships/image" Target="../media/image256.jpeg"/><Relationship Id="rId2" Type="http://schemas.openxmlformats.org/officeDocument/2006/relationships/image" Target="../media/image7.jpeg"/><Relationship Id="rId16" Type="http://schemas.openxmlformats.org/officeDocument/2006/relationships/image" Target="../media/image247.png"/><Relationship Id="rId20" Type="http://schemas.openxmlformats.org/officeDocument/2006/relationships/image" Target="../media/image251.png"/><Relationship Id="rId1" Type="http://schemas.openxmlformats.org/officeDocument/2006/relationships/image" Target="../media/image2.png"/><Relationship Id="rId6" Type="http://schemas.openxmlformats.org/officeDocument/2006/relationships/image" Target="../media/image238.png"/><Relationship Id="rId11" Type="http://schemas.openxmlformats.org/officeDocument/2006/relationships/image" Target="../media/image242.png"/><Relationship Id="rId24" Type="http://schemas.openxmlformats.org/officeDocument/2006/relationships/image" Target="../media/image255.jpeg"/><Relationship Id="rId5" Type="http://schemas.openxmlformats.org/officeDocument/2006/relationships/image" Target="../media/image237.png"/><Relationship Id="rId15" Type="http://schemas.openxmlformats.org/officeDocument/2006/relationships/image" Target="../media/image246.png"/><Relationship Id="rId23" Type="http://schemas.openxmlformats.org/officeDocument/2006/relationships/image" Target="../media/image254.png"/><Relationship Id="rId28" Type="http://schemas.openxmlformats.org/officeDocument/2006/relationships/image" Target="../media/image259.jpeg"/><Relationship Id="rId10" Type="http://schemas.openxmlformats.org/officeDocument/2006/relationships/image" Target="../media/image241.png"/><Relationship Id="rId19" Type="http://schemas.openxmlformats.org/officeDocument/2006/relationships/image" Target="../media/image250.png"/><Relationship Id="rId4" Type="http://schemas.openxmlformats.org/officeDocument/2006/relationships/image" Target="../media/image236.png"/><Relationship Id="rId9" Type="http://schemas.openxmlformats.org/officeDocument/2006/relationships/image" Target="../media/image240.png"/><Relationship Id="rId14" Type="http://schemas.openxmlformats.org/officeDocument/2006/relationships/image" Target="../media/image245.png"/><Relationship Id="rId22" Type="http://schemas.openxmlformats.org/officeDocument/2006/relationships/image" Target="../media/image253.png"/><Relationship Id="rId27" Type="http://schemas.openxmlformats.org/officeDocument/2006/relationships/image" Target="../media/image25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png"/><Relationship Id="rId13" Type="http://schemas.openxmlformats.org/officeDocument/2006/relationships/image" Target="../media/image269.png"/><Relationship Id="rId3" Type="http://schemas.openxmlformats.org/officeDocument/2006/relationships/image" Target="../media/image21.png"/><Relationship Id="rId7" Type="http://schemas.openxmlformats.org/officeDocument/2006/relationships/image" Target="../media/image263.png"/><Relationship Id="rId12" Type="http://schemas.openxmlformats.org/officeDocument/2006/relationships/image" Target="../media/image268.png"/><Relationship Id="rId17" Type="http://schemas.openxmlformats.org/officeDocument/2006/relationships/image" Target="../media/image273.png"/><Relationship Id="rId2" Type="http://schemas.openxmlformats.org/officeDocument/2006/relationships/image" Target="../media/image10.jpeg"/><Relationship Id="rId16" Type="http://schemas.openxmlformats.org/officeDocument/2006/relationships/image" Target="../media/image272.jpeg"/><Relationship Id="rId1" Type="http://schemas.openxmlformats.org/officeDocument/2006/relationships/image" Target="../media/image2.png"/><Relationship Id="rId6" Type="http://schemas.openxmlformats.org/officeDocument/2006/relationships/image" Target="../media/image262.png"/><Relationship Id="rId11" Type="http://schemas.openxmlformats.org/officeDocument/2006/relationships/image" Target="../media/image267.png"/><Relationship Id="rId5" Type="http://schemas.openxmlformats.org/officeDocument/2006/relationships/image" Target="../media/image261.png"/><Relationship Id="rId15" Type="http://schemas.openxmlformats.org/officeDocument/2006/relationships/image" Target="../media/image271.png"/><Relationship Id="rId10" Type="http://schemas.openxmlformats.org/officeDocument/2006/relationships/image" Target="../media/image266.png"/><Relationship Id="rId4" Type="http://schemas.openxmlformats.org/officeDocument/2006/relationships/image" Target="../media/image260.png"/><Relationship Id="rId9" Type="http://schemas.openxmlformats.org/officeDocument/2006/relationships/image" Target="../media/image265.png"/><Relationship Id="rId14" Type="http://schemas.openxmlformats.org/officeDocument/2006/relationships/image" Target="../media/image27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7.png"/><Relationship Id="rId1" Type="http://schemas.openxmlformats.org/officeDocument/2006/relationships/image" Target="../media/image40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37</xdr:row>
      <xdr:rowOff>349250</xdr:rowOff>
    </xdr:from>
    <xdr:ext cx="184731" cy="264560"/>
    <xdr:sp macro="" textlink="">
      <xdr:nvSpPr>
        <xdr:cNvPr id="2" name="TextBox 1"/>
        <xdr:cNvSpPr txBox="1"/>
      </xdr:nvSpPr>
      <xdr:spPr>
        <a:xfrm>
          <a:off x="409575" y="15074900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36</xdr:row>
      <xdr:rowOff>0</xdr:rowOff>
    </xdr:from>
    <xdr:to>
      <xdr:col>14</xdr:col>
      <xdr:colOff>1632764</xdr:colOff>
      <xdr:row>36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29921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</xdr:row>
      <xdr:rowOff>57150</xdr:rowOff>
    </xdr:from>
    <xdr:to>
      <xdr:col>5</xdr:col>
      <xdr:colOff>60731</xdr:colOff>
      <xdr:row>2</xdr:row>
      <xdr:rowOff>742950</xdr:rowOff>
    </xdr:to>
    <xdr:pic>
      <xdr:nvPicPr>
        <xdr:cNvPr id="3" name="Рисунок 2" descr="morelli_m189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3350" y="4381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</xdr:row>
      <xdr:rowOff>95249</xdr:rowOff>
    </xdr:from>
    <xdr:to>
      <xdr:col>9</xdr:col>
      <xdr:colOff>24448</xdr:colOff>
      <xdr:row>3</xdr:row>
      <xdr:rowOff>57149</xdr:rowOff>
    </xdr:to>
    <xdr:pic>
      <xdr:nvPicPr>
        <xdr:cNvPr id="4" name="Рисунок 3" descr="morelli_m1885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15325" y="285115"/>
          <a:ext cx="987425" cy="9810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1632764</xdr:colOff>
      <xdr:row>40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1632764</xdr:colOff>
      <xdr:row>40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1632764</xdr:colOff>
      <xdr:row>40</xdr:row>
      <xdr:rowOff>525</xdr:rowOff>
    </xdr:to>
    <xdr:pic>
      <xdr:nvPicPr>
        <xdr:cNvPr id="7" name="Рисунок 6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325335</xdr:colOff>
      <xdr:row>1</xdr:row>
      <xdr:rowOff>167373</xdr:rowOff>
    </xdr:from>
    <xdr:to>
      <xdr:col>13</xdr:col>
      <xdr:colOff>1131093</xdr:colOff>
      <xdr:row>2</xdr:row>
      <xdr:rowOff>819151</xdr:rowOff>
    </xdr:to>
    <xdr:pic>
      <xdr:nvPicPr>
        <xdr:cNvPr id="8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79145" y="357505"/>
          <a:ext cx="805815" cy="842645"/>
        </a:xfrm>
        <a:prstGeom prst="rect">
          <a:avLst/>
        </a:prstGeom>
      </xdr:spPr>
    </xdr:pic>
    <xdr:clientData/>
  </xdr:twoCellAnchor>
  <xdr:twoCellAnchor editAs="oneCell">
    <xdr:from>
      <xdr:col>4</xdr:col>
      <xdr:colOff>112260</xdr:colOff>
      <xdr:row>16</xdr:row>
      <xdr:rowOff>83344</xdr:rowOff>
    </xdr:from>
    <xdr:to>
      <xdr:col>5</xdr:col>
      <xdr:colOff>65268</xdr:colOff>
      <xdr:row>16</xdr:row>
      <xdr:rowOff>654654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69385" y="5179060"/>
          <a:ext cx="1163955" cy="570865"/>
        </a:xfrm>
        <a:prstGeom prst="rect">
          <a:avLst/>
        </a:prstGeom>
      </xdr:spPr>
    </xdr:pic>
    <xdr:clientData/>
  </xdr:twoCellAnchor>
  <xdr:twoCellAnchor editAs="oneCell">
    <xdr:from>
      <xdr:col>4</xdr:col>
      <xdr:colOff>147977</xdr:colOff>
      <xdr:row>22</xdr:row>
      <xdr:rowOff>47624</xdr:rowOff>
    </xdr:from>
    <xdr:to>
      <xdr:col>5</xdr:col>
      <xdr:colOff>16166</xdr:colOff>
      <xdr:row>22</xdr:row>
      <xdr:rowOff>668899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05580" y="8228965"/>
          <a:ext cx="1078865" cy="621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127567</xdr:colOff>
      <xdr:row>18</xdr:row>
      <xdr:rowOff>75994</xdr:rowOff>
    </xdr:from>
    <xdr:to>
      <xdr:col>5</xdr:col>
      <xdr:colOff>35717</xdr:colOff>
      <xdr:row>18</xdr:row>
      <xdr:rowOff>721290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84625" y="6200140"/>
          <a:ext cx="1119505" cy="645160"/>
        </a:xfrm>
        <a:prstGeom prst="rect">
          <a:avLst/>
        </a:prstGeom>
      </xdr:spPr>
    </xdr:pic>
    <xdr:clientData/>
  </xdr:twoCellAnchor>
  <xdr:twoCellAnchor editAs="oneCell">
    <xdr:from>
      <xdr:col>4</xdr:col>
      <xdr:colOff>125866</xdr:colOff>
      <xdr:row>20</xdr:row>
      <xdr:rowOff>62818</xdr:rowOff>
    </xdr:from>
    <xdr:to>
      <xdr:col>5</xdr:col>
      <xdr:colOff>57830</xdr:colOff>
      <xdr:row>20</xdr:row>
      <xdr:rowOff>723668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83355" y="7215505"/>
          <a:ext cx="1143000" cy="661035"/>
        </a:xfrm>
        <a:prstGeom prst="rect">
          <a:avLst/>
        </a:prstGeom>
      </xdr:spPr>
    </xdr:pic>
    <xdr:clientData/>
  </xdr:twoCellAnchor>
  <xdr:twoCellAnchor editAs="oneCell">
    <xdr:from>
      <xdr:col>4</xdr:col>
      <xdr:colOff>90148</xdr:colOff>
      <xdr:row>10</xdr:row>
      <xdr:rowOff>142875</xdr:rowOff>
    </xdr:from>
    <xdr:to>
      <xdr:col>5</xdr:col>
      <xdr:colOff>28912</xdr:colOff>
      <xdr:row>10</xdr:row>
      <xdr:rowOff>733220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47160" y="2152650"/>
          <a:ext cx="1149985" cy="589915"/>
        </a:xfrm>
        <a:prstGeom prst="rect">
          <a:avLst/>
        </a:prstGeom>
      </xdr:spPr>
    </xdr:pic>
    <xdr:clientData/>
  </xdr:twoCellAnchor>
  <xdr:twoCellAnchor editAs="oneCell">
    <xdr:from>
      <xdr:col>4</xdr:col>
      <xdr:colOff>78242</xdr:colOff>
      <xdr:row>12</xdr:row>
      <xdr:rowOff>130968</xdr:rowOff>
    </xdr:from>
    <xdr:to>
      <xdr:col>4</xdr:col>
      <xdr:colOff>1196010</xdr:colOff>
      <xdr:row>12</xdr:row>
      <xdr:rowOff>730826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35730" y="3169285"/>
          <a:ext cx="1117600" cy="599440"/>
        </a:xfrm>
        <a:prstGeom prst="rect">
          <a:avLst/>
        </a:prstGeom>
      </xdr:spPr>
    </xdr:pic>
    <xdr:clientData/>
  </xdr:twoCellAnchor>
  <xdr:twoCellAnchor editAs="oneCell">
    <xdr:from>
      <xdr:col>8</xdr:col>
      <xdr:colOff>66335</xdr:colOff>
      <xdr:row>16</xdr:row>
      <xdr:rowOff>26902</xdr:rowOff>
    </xdr:from>
    <xdr:to>
      <xdr:col>9</xdr:col>
      <xdr:colOff>272142</xdr:colOff>
      <xdr:row>16</xdr:row>
      <xdr:rowOff>690379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33715" y="5122545"/>
          <a:ext cx="1416685" cy="663575"/>
        </a:xfrm>
        <a:prstGeom prst="rect">
          <a:avLst/>
        </a:prstGeom>
      </xdr:spPr>
    </xdr:pic>
    <xdr:clientData/>
  </xdr:twoCellAnchor>
  <xdr:twoCellAnchor editAs="oneCell">
    <xdr:from>
      <xdr:col>8</xdr:col>
      <xdr:colOff>98653</xdr:colOff>
      <xdr:row>22</xdr:row>
      <xdr:rowOff>81643</xdr:rowOff>
    </xdr:from>
    <xdr:to>
      <xdr:col>9</xdr:col>
      <xdr:colOff>47940</xdr:colOff>
      <xdr:row>22</xdr:row>
      <xdr:rowOff>711435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956903" y="9606643"/>
          <a:ext cx="1160323" cy="629792"/>
        </a:xfrm>
        <a:prstGeom prst="rect">
          <a:avLst/>
        </a:prstGeom>
      </xdr:spPr>
    </xdr:pic>
    <xdr:clientData/>
  </xdr:twoCellAnchor>
  <xdr:twoCellAnchor editAs="oneCell">
    <xdr:from>
      <xdr:col>8</xdr:col>
      <xdr:colOff>71437</xdr:colOff>
      <xdr:row>18</xdr:row>
      <xdr:rowOff>56979</xdr:rowOff>
    </xdr:from>
    <xdr:to>
      <xdr:col>9</xdr:col>
      <xdr:colOff>51026</xdr:colOff>
      <xdr:row>18</xdr:row>
      <xdr:rowOff>693409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929687" y="7513693"/>
          <a:ext cx="1190625" cy="636430"/>
        </a:xfrm>
        <a:prstGeom prst="rect">
          <a:avLst/>
        </a:prstGeom>
      </xdr:spPr>
    </xdr:pic>
    <xdr:clientData/>
  </xdr:twoCellAnchor>
  <xdr:twoCellAnchor editAs="oneCell">
    <xdr:from>
      <xdr:col>8</xdr:col>
      <xdr:colOff>130970</xdr:colOff>
      <xdr:row>20</xdr:row>
      <xdr:rowOff>23813</xdr:rowOff>
    </xdr:from>
    <xdr:to>
      <xdr:col>9</xdr:col>
      <xdr:colOff>88742</xdr:colOff>
      <xdr:row>20</xdr:row>
      <xdr:rowOff>711760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198485" y="7176770"/>
          <a:ext cx="1168400" cy="687705"/>
        </a:xfrm>
        <a:prstGeom prst="rect">
          <a:avLst/>
        </a:prstGeom>
      </xdr:spPr>
    </xdr:pic>
    <xdr:clientData/>
  </xdr:twoCellAnchor>
  <xdr:twoCellAnchor editAs="oneCell">
    <xdr:from>
      <xdr:col>8</xdr:col>
      <xdr:colOff>103755</xdr:colOff>
      <xdr:row>10</xdr:row>
      <xdr:rowOff>149678</xdr:rowOff>
    </xdr:from>
    <xdr:to>
      <xdr:col>9</xdr:col>
      <xdr:colOff>94264</xdr:colOff>
      <xdr:row>11</xdr:row>
      <xdr:rowOff>4579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962005" y="3469821"/>
          <a:ext cx="1201545" cy="616901"/>
        </a:xfrm>
        <a:prstGeom prst="rect">
          <a:avLst/>
        </a:prstGeom>
      </xdr:spPr>
    </xdr:pic>
    <xdr:clientData/>
  </xdr:twoCellAnchor>
  <xdr:twoCellAnchor editAs="oneCell">
    <xdr:from>
      <xdr:col>8</xdr:col>
      <xdr:colOff>125866</xdr:colOff>
      <xdr:row>12</xdr:row>
      <xdr:rowOff>109374</xdr:rowOff>
    </xdr:from>
    <xdr:to>
      <xdr:col>9</xdr:col>
      <xdr:colOff>117361</xdr:colOff>
      <xdr:row>12</xdr:row>
      <xdr:rowOff>721313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193405" y="3147695"/>
          <a:ext cx="1202055" cy="611505"/>
        </a:xfrm>
        <a:prstGeom prst="rect">
          <a:avLst/>
        </a:prstGeom>
      </xdr:spPr>
    </xdr:pic>
    <xdr:clientData/>
  </xdr:twoCellAnchor>
  <xdr:twoCellAnchor editAs="oneCell">
    <xdr:from>
      <xdr:col>5</xdr:col>
      <xdr:colOff>64634</xdr:colOff>
      <xdr:row>16</xdr:row>
      <xdr:rowOff>71438</xdr:rowOff>
    </xdr:from>
    <xdr:to>
      <xdr:col>6</xdr:col>
      <xdr:colOff>72025</xdr:colOff>
      <xdr:row>16</xdr:row>
      <xdr:rowOff>633228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02885" y="5166995"/>
          <a:ext cx="1218565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134370</xdr:colOff>
      <xdr:row>22</xdr:row>
      <xdr:rowOff>95250</xdr:rowOff>
    </xdr:from>
    <xdr:to>
      <xdr:col>5</xdr:col>
      <xdr:colOff>1204307</xdr:colOff>
      <xdr:row>22</xdr:row>
      <xdr:rowOff>699859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72735" y="8277225"/>
          <a:ext cx="1069975" cy="604520"/>
        </a:xfrm>
        <a:prstGeom prst="rect">
          <a:avLst/>
        </a:prstGeom>
      </xdr:spPr>
    </xdr:pic>
    <xdr:clientData/>
  </xdr:twoCellAnchor>
  <xdr:twoCellAnchor editAs="oneCell">
    <xdr:from>
      <xdr:col>5</xdr:col>
      <xdr:colOff>110558</xdr:colOff>
      <xdr:row>18</xdr:row>
      <xdr:rowOff>75255</xdr:rowOff>
    </xdr:from>
    <xdr:to>
      <xdr:col>6</xdr:col>
      <xdr:colOff>90147</xdr:colOff>
      <xdr:row>18</xdr:row>
      <xdr:rowOff>661787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49240" y="6199505"/>
          <a:ext cx="1190625" cy="586740"/>
        </a:xfrm>
        <a:prstGeom prst="rect">
          <a:avLst/>
        </a:prstGeom>
      </xdr:spPr>
    </xdr:pic>
    <xdr:clientData/>
  </xdr:twoCellAnchor>
  <xdr:twoCellAnchor editAs="oneCell">
    <xdr:from>
      <xdr:col>5</xdr:col>
      <xdr:colOff>146275</xdr:colOff>
      <xdr:row>14</xdr:row>
      <xdr:rowOff>156846</xdr:rowOff>
    </xdr:from>
    <xdr:to>
      <xdr:col>6</xdr:col>
      <xdr:colOff>6803</xdr:colOff>
      <xdr:row>14</xdr:row>
      <xdr:rowOff>754633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84800" y="4224020"/>
          <a:ext cx="1071245" cy="597535"/>
        </a:xfrm>
        <a:prstGeom prst="rect">
          <a:avLst/>
        </a:prstGeom>
      </xdr:spPr>
    </xdr:pic>
    <xdr:clientData/>
  </xdr:twoCellAnchor>
  <xdr:twoCellAnchor editAs="oneCell">
    <xdr:from>
      <xdr:col>5</xdr:col>
      <xdr:colOff>74839</xdr:colOff>
      <xdr:row>20</xdr:row>
      <xdr:rowOff>122525</xdr:rowOff>
    </xdr:from>
    <xdr:to>
      <xdr:col>6</xdr:col>
      <xdr:colOff>78241</xdr:colOff>
      <xdr:row>20</xdr:row>
      <xdr:rowOff>726086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13045" y="7275195"/>
          <a:ext cx="1214755" cy="603885"/>
        </a:xfrm>
        <a:prstGeom prst="rect">
          <a:avLst/>
        </a:prstGeom>
      </xdr:spPr>
    </xdr:pic>
    <xdr:clientData/>
  </xdr:twoCellAnchor>
  <xdr:twoCellAnchor editAs="oneCell">
    <xdr:from>
      <xdr:col>5</xdr:col>
      <xdr:colOff>98653</xdr:colOff>
      <xdr:row>10</xdr:row>
      <xdr:rowOff>108857</xdr:rowOff>
    </xdr:from>
    <xdr:to>
      <xdr:col>5</xdr:col>
      <xdr:colOff>1168883</xdr:colOff>
      <xdr:row>10</xdr:row>
      <xdr:rowOff>697484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23796" y="3429000"/>
          <a:ext cx="1070230" cy="588627"/>
        </a:xfrm>
        <a:prstGeom prst="rect">
          <a:avLst/>
        </a:prstGeom>
      </xdr:spPr>
    </xdr:pic>
    <xdr:clientData/>
  </xdr:twoCellAnchor>
  <xdr:twoCellAnchor editAs="oneCell">
    <xdr:from>
      <xdr:col>5</xdr:col>
      <xdr:colOff>62934</xdr:colOff>
      <xdr:row>12</xdr:row>
      <xdr:rowOff>130969</xdr:rowOff>
    </xdr:from>
    <xdr:to>
      <xdr:col>6</xdr:col>
      <xdr:colOff>52710</xdr:colOff>
      <xdr:row>12</xdr:row>
      <xdr:rowOff>733233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01615" y="3169285"/>
          <a:ext cx="1200785" cy="601980"/>
        </a:xfrm>
        <a:prstGeom prst="rect">
          <a:avLst/>
        </a:prstGeom>
      </xdr:spPr>
    </xdr:pic>
    <xdr:clientData/>
  </xdr:twoCellAnchor>
  <xdr:twoCellAnchor editAs="oneCell">
    <xdr:from>
      <xdr:col>9</xdr:col>
      <xdr:colOff>161584</xdr:colOff>
      <xdr:row>16</xdr:row>
      <xdr:rowOff>119239</xdr:rowOff>
    </xdr:from>
    <xdr:to>
      <xdr:col>10</xdr:col>
      <xdr:colOff>141173</xdr:colOff>
      <xdr:row>16</xdr:row>
      <xdr:rowOff>678472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10115" y="5214620"/>
          <a:ext cx="1190625" cy="559435"/>
        </a:xfrm>
        <a:prstGeom prst="rect">
          <a:avLst/>
        </a:prstGeom>
      </xdr:spPr>
    </xdr:pic>
    <xdr:clientData/>
  </xdr:twoCellAnchor>
  <xdr:twoCellAnchor editAs="oneCell">
    <xdr:from>
      <xdr:col>9</xdr:col>
      <xdr:colOff>193902</xdr:colOff>
      <xdr:row>18</xdr:row>
      <xdr:rowOff>54429</xdr:rowOff>
    </xdr:from>
    <xdr:to>
      <xdr:col>10</xdr:col>
      <xdr:colOff>27214</xdr:colOff>
      <xdr:row>18</xdr:row>
      <xdr:rowOff>744457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263188" y="7511143"/>
          <a:ext cx="1044348" cy="690028"/>
        </a:xfrm>
        <a:prstGeom prst="rect">
          <a:avLst/>
        </a:prstGeom>
      </xdr:spPr>
    </xdr:pic>
    <xdr:clientData/>
  </xdr:twoCellAnchor>
  <xdr:twoCellAnchor editAs="oneCell">
    <xdr:from>
      <xdr:col>9</xdr:col>
      <xdr:colOff>173491</xdr:colOff>
      <xdr:row>14</xdr:row>
      <xdr:rowOff>108857</xdr:rowOff>
    </xdr:from>
    <xdr:to>
      <xdr:col>10</xdr:col>
      <xdr:colOff>62564</xdr:colOff>
      <xdr:row>14</xdr:row>
      <xdr:rowOff>673689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242777" y="5497286"/>
          <a:ext cx="1100109" cy="564832"/>
        </a:xfrm>
        <a:prstGeom prst="rect">
          <a:avLst/>
        </a:prstGeom>
      </xdr:spPr>
    </xdr:pic>
    <xdr:clientData/>
  </xdr:twoCellAnchor>
  <xdr:twoCellAnchor editAs="oneCell">
    <xdr:from>
      <xdr:col>9</xdr:col>
      <xdr:colOff>156483</xdr:colOff>
      <xdr:row>20</xdr:row>
      <xdr:rowOff>58987</xdr:rowOff>
    </xdr:from>
    <xdr:to>
      <xdr:col>10</xdr:col>
      <xdr:colOff>28915</xdr:colOff>
      <xdr:row>20</xdr:row>
      <xdr:rowOff>685572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05035" y="7211695"/>
          <a:ext cx="1083310" cy="626745"/>
        </a:xfrm>
        <a:prstGeom prst="rect">
          <a:avLst/>
        </a:prstGeom>
      </xdr:spPr>
    </xdr:pic>
    <xdr:clientData/>
  </xdr:twoCellAnchor>
  <xdr:twoCellAnchor editAs="oneCell">
    <xdr:from>
      <xdr:col>9</xdr:col>
      <xdr:colOff>173492</xdr:colOff>
      <xdr:row>10</xdr:row>
      <xdr:rowOff>163285</xdr:rowOff>
    </xdr:from>
    <xdr:to>
      <xdr:col>10</xdr:col>
      <xdr:colOff>109212</xdr:colOff>
      <xdr:row>10</xdr:row>
      <xdr:rowOff>749910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242778" y="3483428"/>
          <a:ext cx="1146756" cy="586625"/>
        </a:xfrm>
        <a:prstGeom prst="rect">
          <a:avLst/>
        </a:prstGeom>
      </xdr:spPr>
    </xdr:pic>
    <xdr:clientData/>
  </xdr:twoCellAnchor>
  <xdr:twoCellAnchor editAs="oneCell">
    <xdr:from>
      <xdr:col>9</xdr:col>
      <xdr:colOff>153080</xdr:colOff>
      <xdr:row>12</xdr:row>
      <xdr:rowOff>108857</xdr:rowOff>
    </xdr:from>
    <xdr:to>
      <xdr:col>10</xdr:col>
      <xdr:colOff>105643</xdr:colOff>
      <xdr:row>12</xdr:row>
      <xdr:rowOff>697501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222366" y="4463143"/>
          <a:ext cx="1163599" cy="588644"/>
        </a:xfrm>
        <a:prstGeom prst="rect">
          <a:avLst/>
        </a:prstGeom>
      </xdr:spPr>
    </xdr:pic>
    <xdr:clientData/>
  </xdr:twoCellAnchor>
  <xdr:twoCellAnchor editAs="oneCell">
    <xdr:from>
      <xdr:col>9</xdr:col>
      <xdr:colOff>120762</xdr:colOff>
      <xdr:row>22</xdr:row>
      <xdr:rowOff>122463</xdr:rowOff>
    </xdr:from>
    <xdr:to>
      <xdr:col>10</xdr:col>
      <xdr:colOff>23183</xdr:colOff>
      <xdr:row>22</xdr:row>
      <xdr:rowOff>725040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190048" y="9647463"/>
          <a:ext cx="1113457" cy="602577"/>
        </a:xfrm>
        <a:prstGeom prst="rect">
          <a:avLst/>
        </a:prstGeom>
      </xdr:spPr>
    </xdr:pic>
    <xdr:clientData/>
  </xdr:twoCellAnchor>
  <xdr:twoCellAnchor editAs="oneCell">
    <xdr:from>
      <xdr:col>13</xdr:col>
      <xdr:colOff>222816</xdr:colOff>
      <xdr:row>22</xdr:row>
      <xdr:rowOff>45334</xdr:rowOff>
    </xdr:from>
    <xdr:to>
      <xdr:col>13</xdr:col>
      <xdr:colOff>1151503</xdr:colOff>
      <xdr:row>22</xdr:row>
      <xdr:rowOff>733143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376275" y="8227060"/>
          <a:ext cx="929005" cy="687705"/>
        </a:xfrm>
        <a:prstGeom prst="rect">
          <a:avLst/>
        </a:prstGeom>
      </xdr:spPr>
    </xdr:pic>
    <xdr:clientData/>
  </xdr:twoCellAnchor>
  <xdr:twoCellAnchor editAs="oneCell">
    <xdr:from>
      <xdr:col>13</xdr:col>
      <xdr:colOff>159884</xdr:colOff>
      <xdr:row>14</xdr:row>
      <xdr:rowOff>55331</xdr:rowOff>
    </xdr:from>
    <xdr:to>
      <xdr:col>13</xdr:col>
      <xdr:colOff>1112383</xdr:colOff>
      <xdr:row>14</xdr:row>
      <xdr:rowOff>722943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313410" y="4122420"/>
          <a:ext cx="952500" cy="667385"/>
        </a:xfrm>
        <a:prstGeom prst="rect">
          <a:avLst/>
        </a:prstGeom>
      </xdr:spPr>
    </xdr:pic>
    <xdr:clientData/>
  </xdr:twoCellAnchor>
  <xdr:twoCellAnchor editAs="oneCell">
    <xdr:from>
      <xdr:col>13</xdr:col>
      <xdr:colOff>102053</xdr:colOff>
      <xdr:row>20</xdr:row>
      <xdr:rowOff>72658</xdr:rowOff>
    </xdr:from>
    <xdr:to>
      <xdr:col>13</xdr:col>
      <xdr:colOff>1006929</xdr:colOff>
      <xdr:row>21</xdr:row>
      <xdr:rowOff>8916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804446" y="8563515"/>
          <a:ext cx="904876" cy="698258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166688</xdr:colOff>
      <xdr:row>10</xdr:row>
      <xdr:rowOff>95249</xdr:rowOff>
    </xdr:from>
    <xdr:to>
      <xdr:col>13</xdr:col>
      <xdr:colOff>1156607</xdr:colOff>
      <xdr:row>10</xdr:row>
      <xdr:rowOff>718960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869081" y="3415392"/>
          <a:ext cx="989919" cy="623711"/>
        </a:xfrm>
        <a:prstGeom prst="rect">
          <a:avLst/>
        </a:prstGeom>
      </xdr:spPr>
    </xdr:pic>
    <xdr:clientData/>
  </xdr:twoCellAnchor>
  <xdr:twoCellAnchor editAs="oneCell">
    <xdr:from>
      <xdr:col>13</xdr:col>
      <xdr:colOff>154782</xdr:colOff>
      <xdr:row>12</xdr:row>
      <xdr:rowOff>35718</xdr:rowOff>
    </xdr:from>
    <xdr:to>
      <xdr:col>13</xdr:col>
      <xdr:colOff>1181114</xdr:colOff>
      <xdr:row>13</xdr:row>
      <xdr:rowOff>4591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308330" y="3074035"/>
          <a:ext cx="1026795" cy="730885"/>
        </a:xfrm>
        <a:prstGeom prst="rect">
          <a:avLst/>
        </a:prstGeom>
      </xdr:spPr>
    </xdr:pic>
    <xdr:clientData/>
  </xdr:twoCellAnchor>
  <xdr:twoCellAnchor editAs="oneCell">
    <xdr:from>
      <xdr:col>13</xdr:col>
      <xdr:colOff>171792</xdr:colOff>
      <xdr:row>18</xdr:row>
      <xdr:rowOff>47144</xdr:rowOff>
    </xdr:from>
    <xdr:to>
      <xdr:col>13</xdr:col>
      <xdr:colOff>1061357</xdr:colOff>
      <xdr:row>18</xdr:row>
      <xdr:rowOff>694112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874185" y="7503858"/>
          <a:ext cx="889565" cy="646968"/>
        </a:xfrm>
        <a:prstGeom prst="rect">
          <a:avLst/>
        </a:prstGeom>
      </xdr:spPr>
    </xdr:pic>
    <xdr:clientData/>
  </xdr:twoCellAnchor>
  <xdr:twoCellAnchor editAs="oneCell">
    <xdr:from>
      <xdr:col>13</xdr:col>
      <xdr:colOff>142877</xdr:colOff>
      <xdr:row>16</xdr:row>
      <xdr:rowOff>66699</xdr:rowOff>
    </xdr:from>
    <xdr:to>
      <xdr:col>13</xdr:col>
      <xdr:colOff>979715</xdr:colOff>
      <xdr:row>16</xdr:row>
      <xdr:rowOff>721326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845270" y="6489270"/>
          <a:ext cx="836838" cy="654627"/>
        </a:xfrm>
        <a:prstGeom prst="rect">
          <a:avLst/>
        </a:prstGeom>
      </xdr:spPr>
    </xdr:pic>
    <xdr:clientData/>
  </xdr:twoCellAnchor>
  <xdr:twoCellAnchor editAs="oneCell">
    <xdr:from>
      <xdr:col>2</xdr:col>
      <xdr:colOff>159883</xdr:colOff>
      <xdr:row>16</xdr:row>
      <xdr:rowOff>90561</xdr:rowOff>
    </xdr:from>
    <xdr:to>
      <xdr:col>3</xdr:col>
      <xdr:colOff>63729</xdr:colOff>
      <xdr:row>16</xdr:row>
      <xdr:rowOff>673098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585" y="5186045"/>
          <a:ext cx="1115060" cy="582295"/>
        </a:xfrm>
        <a:prstGeom prst="rect">
          <a:avLst/>
        </a:prstGeom>
      </xdr:spPr>
    </xdr:pic>
    <xdr:clientData/>
  </xdr:twoCellAnchor>
  <xdr:twoCellAnchor editAs="oneCell">
    <xdr:from>
      <xdr:col>2</xdr:col>
      <xdr:colOff>126187</xdr:colOff>
      <xdr:row>20</xdr:row>
      <xdr:rowOff>142874</xdr:rowOff>
    </xdr:from>
    <xdr:to>
      <xdr:col>2</xdr:col>
      <xdr:colOff>1166526</xdr:colOff>
      <xdr:row>20</xdr:row>
      <xdr:rowOff>678635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930" y="7295515"/>
          <a:ext cx="1040765" cy="535940"/>
        </a:xfrm>
        <a:prstGeom prst="rect">
          <a:avLst/>
        </a:prstGeom>
      </xdr:spPr>
    </xdr:pic>
    <xdr:clientData/>
  </xdr:twoCellAnchor>
  <xdr:twoCellAnchor editAs="oneCell">
    <xdr:from>
      <xdr:col>2</xdr:col>
      <xdr:colOff>167329</xdr:colOff>
      <xdr:row>10</xdr:row>
      <xdr:rowOff>83345</xdr:rowOff>
    </xdr:from>
    <xdr:to>
      <xdr:col>2</xdr:col>
      <xdr:colOff>1203925</xdr:colOff>
      <xdr:row>10</xdr:row>
      <xdr:rowOff>621469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205" y="2092960"/>
          <a:ext cx="1036320" cy="537845"/>
        </a:xfrm>
        <a:prstGeom prst="rect">
          <a:avLst/>
        </a:prstGeom>
      </xdr:spPr>
    </xdr:pic>
    <xdr:clientData/>
  </xdr:twoCellAnchor>
  <xdr:twoCellAnchor editAs="oneCell">
    <xdr:from>
      <xdr:col>2</xdr:col>
      <xdr:colOff>261200</xdr:colOff>
      <xdr:row>12</xdr:row>
      <xdr:rowOff>166266</xdr:rowOff>
    </xdr:from>
    <xdr:to>
      <xdr:col>3</xdr:col>
      <xdr:colOff>100352</xdr:colOff>
      <xdr:row>12</xdr:row>
      <xdr:rowOff>715000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" y="3204210"/>
          <a:ext cx="1050290" cy="548640"/>
        </a:xfrm>
        <a:prstGeom prst="rect">
          <a:avLst/>
        </a:prstGeom>
      </xdr:spPr>
    </xdr:pic>
    <xdr:clientData/>
  </xdr:twoCellAnchor>
  <xdr:twoCellAnchor editAs="oneCell">
    <xdr:from>
      <xdr:col>2</xdr:col>
      <xdr:colOff>207094</xdr:colOff>
      <xdr:row>18</xdr:row>
      <xdr:rowOff>107156</xdr:rowOff>
    </xdr:from>
    <xdr:to>
      <xdr:col>3</xdr:col>
      <xdr:colOff>110940</xdr:colOff>
      <xdr:row>18</xdr:row>
      <xdr:rowOff>689693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210" y="6231255"/>
          <a:ext cx="1114425" cy="582930"/>
        </a:xfrm>
        <a:prstGeom prst="rect">
          <a:avLst/>
        </a:prstGeom>
      </xdr:spPr>
    </xdr:pic>
    <xdr:clientData/>
  </xdr:twoCellAnchor>
  <xdr:twoCellAnchor editAs="oneCell">
    <xdr:from>
      <xdr:col>2</xdr:col>
      <xdr:colOff>59437</xdr:colOff>
      <xdr:row>22</xdr:row>
      <xdr:rowOff>80744</xdr:rowOff>
    </xdr:from>
    <xdr:to>
      <xdr:col>2</xdr:col>
      <xdr:colOff>1172797</xdr:colOff>
      <xdr:row>22</xdr:row>
      <xdr:rowOff>658718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255" y="8262620"/>
          <a:ext cx="1113155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22</xdr:row>
      <xdr:rowOff>51414</xdr:rowOff>
    </xdr:from>
    <xdr:to>
      <xdr:col>7</xdr:col>
      <xdr:colOff>59745</xdr:colOff>
      <xdr:row>22</xdr:row>
      <xdr:rowOff>664982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8232775"/>
          <a:ext cx="1184910" cy="614045"/>
        </a:xfrm>
        <a:prstGeom prst="rect">
          <a:avLst/>
        </a:prstGeom>
      </xdr:spPr>
    </xdr:pic>
    <xdr:clientData/>
  </xdr:twoCellAnchor>
  <xdr:twoCellAnchor editAs="oneCell">
    <xdr:from>
      <xdr:col>6</xdr:col>
      <xdr:colOff>100672</xdr:colOff>
      <xdr:row>16</xdr:row>
      <xdr:rowOff>27215</xdr:rowOff>
    </xdr:from>
    <xdr:to>
      <xdr:col>7</xdr:col>
      <xdr:colOff>108884</xdr:colOff>
      <xdr:row>16</xdr:row>
      <xdr:rowOff>664284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880" y="5122545"/>
          <a:ext cx="1219200" cy="637540"/>
        </a:xfrm>
        <a:prstGeom prst="rect">
          <a:avLst/>
        </a:prstGeom>
      </xdr:spPr>
    </xdr:pic>
    <xdr:clientData/>
  </xdr:twoCellAnchor>
  <xdr:twoCellAnchor editAs="oneCell">
    <xdr:from>
      <xdr:col>6</xdr:col>
      <xdr:colOff>185738</xdr:colOff>
      <xdr:row>20</xdr:row>
      <xdr:rowOff>72845</xdr:rowOff>
    </xdr:from>
    <xdr:to>
      <xdr:col>7</xdr:col>
      <xdr:colOff>19082</xdr:colOff>
      <xdr:row>20</xdr:row>
      <xdr:rowOff>617319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970" y="7225665"/>
          <a:ext cx="1044575" cy="544830"/>
        </a:xfrm>
        <a:prstGeom prst="rect">
          <a:avLst/>
        </a:prstGeom>
      </xdr:spPr>
    </xdr:pic>
    <xdr:clientData/>
  </xdr:twoCellAnchor>
  <xdr:twoCellAnchor editAs="oneCell">
    <xdr:from>
      <xdr:col>6</xdr:col>
      <xdr:colOff>104376</xdr:colOff>
      <xdr:row>10</xdr:row>
      <xdr:rowOff>34297</xdr:rowOff>
    </xdr:from>
    <xdr:to>
      <xdr:col>7</xdr:col>
      <xdr:colOff>0</xdr:colOff>
      <xdr:row>10</xdr:row>
      <xdr:rowOff>612538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55" y="3354440"/>
          <a:ext cx="1106659" cy="578241"/>
        </a:xfrm>
        <a:prstGeom prst="rect">
          <a:avLst/>
        </a:prstGeom>
      </xdr:spPr>
    </xdr:pic>
    <xdr:clientData/>
  </xdr:twoCellAnchor>
  <xdr:twoCellAnchor editAs="oneCell">
    <xdr:from>
      <xdr:col>6</xdr:col>
      <xdr:colOff>90751</xdr:colOff>
      <xdr:row>12</xdr:row>
      <xdr:rowOff>148318</xdr:rowOff>
    </xdr:from>
    <xdr:to>
      <xdr:col>7</xdr:col>
      <xdr:colOff>65653</xdr:colOff>
      <xdr:row>13</xdr:row>
      <xdr:rowOff>5982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720" y="3186430"/>
          <a:ext cx="1186180" cy="61976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18</xdr:row>
      <xdr:rowOff>44765</xdr:rowOff>
    </xdr:from>
    <xdr:to>
      <xdr:col>7</xdr:col>
      <xdr:colOff>106494</xdr:colOff>
      <xdr:row>18</xdr:row>
      <xdr:rowOff>643603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6169025"/>
          <a:ext cx="1145540" cy="59880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304800</xdr:colOff>
      <xdr:row>2</xdr:row>
      <xdr:rowOff>304800</xdr:rowOff>
    </xdr:to>
    <xdr:sp macro="" textlink="">
      <xdr:nvSpPr>
        <xdr:cNvPr id="9217" name="AutoShape 1" descr="Ответная планка магнитная W7 B, цвет - черный фото #1"/>
        <xdr:cNvSpPr>
          <a:spLocks noChangeAspect="1" noChangeArrowheads="1"/>
        </xdr:cNvSpPr>
      </xdr:nvSpPr>
      <xdr:spPr>
        <a:xfrm>
          <a:off x="11401425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285749</xdr:colOff>
      <xdr:row>22</xdr:row>
      <xdr:rowOff>25652</xdr:rowOff>
    </xdr:from>
    <xdr:to>
      <xdr:col>12</xdr:col>
      <xdr:colOff>1115785</xdr:colOff>
      <xdr:row>22</xdr:row>
      <xdr:rowOff>633204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6540" y="8207375"/>
          <a:ext cx="830580" cy="607695"/>
        </a:xfrm>
        <a:prstGeom prst="rect">
          <a:avLst/>
        </a:prstGeom>
      </xdr:spPr>
    </xdr:pic>
    <xdr:clientData/>
  </xdr:twoCellAnchor>
  <xdr:twoCellAnchor editAs="oneCell">
    <xdr:from>
      <xdr:col>12</xdr:col>
      <xdr:colOff>163285</xdr:colOff>
      <xdr:row>2</xdr:row>
      <xdr:rowOff>122463</xdr:rowOff>
    </xdr:from>
    <xdr:to>
      <xdr:col>12</xdr:col>
      <xdr:colOff>1014831</xdr:colOff>
      <xdr:row>2</xdr:row>
      <xdr:rowOff>721179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9928" y="503463"/>
          <a:ext cx="851546" cy="598716"/>
        </a:xfrm>
        <a:prstGeom prst="rect">
          <a:avLst/>
        </a:prstGeom>
      </xdr:spPr>
    </xdr:pic>
    <xdr:clientData/>
  </xdr:twoCellAnchor>
  <xdr:twoCellAnchor editAs="oneCell">
    <xdr:from>
      <xdr:col>12</xdr:col>
      <xdr:colOff>244928</xdr:colOff>
      <xdr:row>20</xdr:row>
      <xdr:rowOff>27214</xdr:rowOff>
    </xdr:from>
    <xdr:to>
      <xdr:col>12</xdr:col>
      <xdr:colOff>1074964</xdr:colOff>
      <xdr:row>20</xdr:row>
      <xdr:rowOff>634766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7179945"/>
          <a:ext cx="829945" cy="607695"/>
        </a:xfrm>
        <a:prstGeom prst="rect">
          <a:avLst/>
        </a:prstGeom>
      </xdr:spPr>
    </xdr:pic>
    <xdr:clientData/>
  </xdr:twoCellAnchor>
  <xdr:twoCellAnchor editAs="oneCell">
    <xdr:from>
      <xdr:col>12</xdr:col>
      <xdr:colOff>234009</xdr:colOff>
      <xdr:row>18</xdr:row>
      <xdr:rowOff>112551</xdr:rowOff>
    </xdr:from>
    <xdr:to>
      <xdr:col>12</xdr:col>
      <xdr:colOff>1150749</xdr:colOff>
      <xdr:row>18</xdr:row>
      <xdr:rowOff>667076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178231">
          <a:off x="11635105" y="6236970"/>
          <a:ext cx="916940" cy="554355"/>
        </a:xfrm>
        <a:prstGeom prst="rect">
          <a:avLst/>
        </a:prstGeom>
      </xdr:spPr>
    </xdr:pic>
    <xdr:clientData/>
  </xdr:twoCellAnchor>
  <xdr:twoCellAnchor editAs="oneCell">
    <xdr:from>
      <xdr:col>12</xdr:col>
      <xdr:colOff>234466</xdr:colOff>
      <xdr:row>16</xdr:row>
      <xdr:rowOff>99697</xdr:rowOff>
    </xdr:from>
    <xdr:to>
      <xdr:col>12</xdr:col>
      <xdr:colOff>1162064</xdr:colOff>
      <xdr:row>16</xdr:row>
      <xdr:rowOff>704818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119557">
          <a:off x="11635740" y="5195570"/>
          <a:ext cx="927735" cy="604520"/>
        </a:xfrm>
        <a:prstGeom prst="rect">
          <a:avLst/>
        </a:prstGeom>
      </xdr:spPr>
    </xdr:pic>
    <xdr:clientData/>
  </xdr:twoCellAnchor>
  <xdr:twoCellAnchor editAs="oneCell">
    <xdr:from>
      <xdr:col>12</xdr:col>
      <xdr:colOff>231322</xdr:colOff>
      <xdr:row>10</xdr:row>
      <xdr:rowOff>122464</xdr:rowOff>
    </xdr:from>
    <xdr:to>
      <xdr:col>12</xdr:col>
      <xdr:colOff>1082868</xdr:colOff>
      <xdr:row>10</xdr:row>
      <xdr:rowOff>721180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095831">
          <a:off x="13647965" y="3442607"/>
          <a:ext cx="851546" cy="598716"/>
        </a:xfrm>
        <a:prstGeom prst="rect">
          <a:avLst/>
        </a:prstGeom>
      </xdr:spPr>
    </xdr:pic>
    <xdr:clientData/>
  </xdr:twoCellAnchor>
  <xdr:twoCellAnchor editAs="oneCell">
    <xdr:from>
      <xdr:col>13</xdr:col>
      <xdr:colOff>57830</xdr:colOff>
      <xdr:row>8</xdr:row>
      <xdr:rowOff>312964</xdr:rowOff>
    </xdr:from>
    <xdr:to>
      <xdr:col>14</xdr:col>
      <xdr:colOff>83205</xdr:colOff>
      <xdr:row>8</xdr:row>
      <xdr:rowOff>870857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760223" y="2340428"/>
          <a:ext cx="1236411" cy="557893"/>
        </a:xfrm>
        <a:prstGeom prst="rect">
          <a:avLst/>
        </a:prstGeom>
      </xdr:spPr>
    </xdr:pic>
    <xdr:clientData/>
  </xdr:twoCellAnchor>
  <xdr:twoCellAnchor editAs="oneCell">
    <xdr:from>
      <xdr:col>12</xdr:col>
      <xdr:colOff>163287</xdr:colOff>
      <xdr:row>8</xdr:row>
      <xdr:rowOff>163284</xdr:rowOff>
    </xdr:from>
    <xdr:to>
      <xdr:col>12</xdr:col>
      <xdr:colOff>1014833</xdr:colOff>
      <xdr:row>8</xdr:row>
      <xdr:rowOff>762000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095831">
          <a:off x="13579930" y="2190748"/>
          <a:ext cx="851546" cy="59871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8</xdr:row>
      <xdr:rowOff>13607</xdr:rowOff>
    </xdr:from>
    <xdr:to>
      <xdr:col>3</xdr:col>
      <xdr:colOff>938892</xdr:colOff>
      <xdr:row>8</xdr:row>
      <xdr:rowOff>977636</xdr:rowOff>
    </xdr:to>
    <xdr:pic>
      <xdr:nvPicPr>
        <xdr:cNvPr id="70" name="Рисунок 69" descr="image_2024-12-12_10-25-53.pn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2993572" y="2041071"/>
          <a:ext cx="748391" cy="96402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8</xdr:row>
      <xdr:rowOff>40821</xdr:rowOff>
    </xdr:from>
    <xdr:to>
      <xdr:col>7</xdr:col>
      <xdr:colOff>1034141</xdr:colOff>
      <xdr:row>8</xdr:row>
      <xdr:rowOff>1004850</xdr:rowOff>
    </xdr:to>
    <xdr:pic>
      <xdr:nvPicPr>
        <xdr:cNvPr id="71" name="Рисунок 70" descr="image_2024-12-12_10-25-53.pn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7932964" y="2068285"/>
          <a:ext cx="748391" cy="96402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</xdr:row>
      <xdr:rowOff>190500</xdr:rowOff>
    </xdr:from>
    <xdr:to>
      <xdr:col>0</xdr:col>
      <xdr:colOff>612913</xdr:colOff>
      <xdr:row>2</xdr:row>
      <xdr:rowOff>190500</xdr:rowOff>
    </xdr:to>
    <xdr:pic>
      <xdr:nvPicPr>
        <xdr:cNvPr id="2" name="Рисунок 1" descr="mini_938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267700" y="571500"/>
          <a:ext cx="1230724" cy="1219200"/>
        </a:xfrm>
        <a:prstGeom prst="rect">
          <a:avLst/>
        </a:prstGeom>
      </xdr:spPr>
    </xdr:pic>
    <xdr:clientData/>
  </xdr:twoCellAnchor>
  <xdr:twoCellAnchor editAs="oneCell">
    <xdr:from>
      <xdr:col>0</xdr:col>
      <xdr:colOff>676604</xdr:colOff>
      <xdr:row>3</xdr:row>
      <xdr:rowOff>137949</xdr:rowOff>
    </xdr:from>
    <xdr:to>
      <xdr:col>1</xdr:col>
      <xdr:colOff>262758</xdr:colOff>
      <xdr:row>3</xdr:row>
      <xdr:rowOff>985345</xdr:rowOff>
    </xdr:to>
    <xdr:pic>
      <xdr:nvPicPr>
        <xdr:cNvPr id="3" name="Рисунок 2" descr="бон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76604" y="873673"/>
          <a:ext cx="709447" cy="84739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19</xdr:row>
      <xdr:rowOff>0</xdr:rowOff>
    </xdr:from>
    <xdr:to>
      <xdr:col>11</xdr:col>
      <xdr:colOff>1627661</xdr:colOff>
      <xdr:row>19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94202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2</xdr:row>
      <xdr:rowOff>67108</xdr:rowOff>
    </xdr:from>
    <xdr:to>
      <xdr:col>3</xdr:col>
      <xdr:colOff>1097824</xdr:colOff>
      <xdr:row>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7288983">
          <a:off x="2466340" y="857250"/>
          <a:ext cx="1403350" cy="584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2</xdr:row>
      <xdr:rowOff>242251</xdr:rowOff>
    </xdr:from>
    <xdr:to>
      <xdr:col>4</xdr:col>
      <xdr:colOff>1332169</xdr:colOff>
      <xdr:row>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681355"/>
          <a:ext cx="1232535" cy="11156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142876</xdr:colOff>
      <xdr:row>2</xdr:row>
      <xdr:rowOff>123824</xdr:rowOff>
    </xdr:from>
    <xdr:to>
      <xdr:col>5</xdr:col>
      <xdr:colOff>1228725</xdr:colOff>
      <xdr:row>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1625" y="50419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</xdr:row>
      <xdr:rowOff>190500</xdr:rowOff>
    </xdr:from>
    <xdr:to>
      <xdr:col>9</xdr:col>
      <xdr:colOff>1430749</xdr:colOff>
      <xdr:row>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700" y="57150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222437</xdr:colOff>
      <xdr:row>2</xdr:row>
      <xdr:rowOff>147917</xdr:rowOff>
    </xdr:from>
    <xdr:to>
      <xdr:col>10</xdr:col>
      <xdr:colOff>1453161</xdr:colOff>
      <xdr:row>2</xdr:row>
      <xdr:rowOff>1367117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59496" y="528917"/>
          <a:ext cx="1230724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1145381</xdr:colOff>
      <xdr:row>17</xdr:row>
      <xdr:rowOff>95250</xdr:rowOff>
    </xdr:from>
    <xdr:to>
      <xdr:col>4</xdr:col>
      <xdr:colOff>961150</xdr:colOff>
      <xdr:row>17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07105" y="8010525"/>
          <a:ext cx="131127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330995</xdr:colOff>
      <xdr:row>27</xdr:row>
      <xdr:rowOff>57150</xdr:rowOff>
    </xdr:from>
    <xdr:to>
      <xdr:col>2</xdr:col>
      <xdr:colOff>1375193</xdr:colOff>
      <xdr:row>27</xdr:row>
      <xdr:rowOff>1238250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/>
        </a:blip>
        <a:stretch>
          <a:fillRect/>
        </a:stretch>
      </xdr:blipFill>
      <xdr:spPr>
        <a:xfrm>
          <a:off x="778510" y="10972800"/>
          <a:ext cx="104394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27</xdr:row>
      <xdr:rowOff>257175</xdr:rowOff>
    </xdr:from>
    <xdr:to>
      <xdr:col>3</xdr:col>
      <xdr:colOff>1381125</xdr:colOff>
      <xdr:row>27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12" r="3676"/>
        <a:stretch>
          <a:fillRect/>
        </a:stretch>
      </xdr:blipFill>
      <xdr:spPr>
        <a:xfrm>
          <a:off x="2419350" y="11172825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1627661</xdr:colOff>
      <xdr:row>38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4173200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2</xdr:row>
      <xdr:rowOff>142875</xdr:rowOff>
    </xdr:from>
    <xdr:to>
      <xdr:col>8</xdr:col>
      <xdr:colOff>1182479</xdr:colOff>
      <xdr:row>2</xdr:row>
      <xdr:rowOff>1590675</xdr:rowOff>
    </xdr:to>
    <xdr:grpSp>
      <xdr:nvGrpSpPr>
        <xdr:cNvPr id="19" name="Группа 18"/>
        <xdr:cNvGrpSpPr/>
      </xdr:nvGrpSpPr>
      <xdr:grpSpPr>
        <a:xfrm>
          <a:off x="6888256" y="523875"/>
          <a:ext cx="972929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1627661</xdr:colOff>
      <xdr:row>29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25825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1627661</xdr:colOff>
      <xdr:row>25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0534650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27</xdr:row>
      <xdr:rowOff>409575</xdr:rowOff>
    </xdr:from>
    <xdr:to>
      <xdr:col>8</xdr:col>
      <xdr:colOff>809625</xdr:colOff>
      <xdr:row>27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11325225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476251</xdr:colOff>
      <xdr:row>27</xdr:row>
      <xdr:rowOff>104774</xdr:rowOff>
    </xdr:from>
    <xdr:to>
      <xdr:col>9</xdr:col>
      <xdr:colOff>942975</xdr:colOff>
      <xdr:row>27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11019790"/>
          <a:ext cx="466725" cy="1167130"/>
        </a:xfrm>
        <a:prstGeom prst="rect">
          <a:avLst/>
        </a:prstGeom>
      </xdr:spPr>
    </xdr:pic>
    <xdr:clientData/>
  </xdr:twoCellAnchor>
  <xdr:twoCellAnchor editAs="oneCell">
    <xdr:from>
      <xdr:col>9</xdr:col>
      <xdr:colOff>402431</xdr:colOff>
      <xdr:row>7</xdr:row>
      <xdr:rowOff>64294</xdr:rowOff>
    </xdr:from>
    <xdr:to>
      <xdr:col>9</xdr:col>
      <xdr:colOff>1187824</xdr:colOff>
      <xdr:row>7</xdr:row>
      <xdr:rowOff>582706</xdr:rowOff>
    </xdr:to>
    <xdr:pic>
      <xdr:nvPicPr>
        <xdr:cNvPr id="22" name="Рисунок 21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59460" y="2955412"/>
          <a:ext cx="785393" cy="518412"/>
        </a:xfrm>
        <a:prstGeom prst="rect">
          <a:avLst/>
        </a:prstGeom>
      </xdr:spPr>
    </xdr:pic>
    <xdr:clientData/>
  </xdr:twoCellAnchor>
  <xdr:twoCellAnchor editAs="oneCell">
    <xdr:from>
      <xdr:col>10</xdr:col>
      <xdr:colOff>497682</xdr:colOff>
      <xdr:row>7</xdr:row>
      <xdr:rowOff>59532</xdr:rowOff>
    </xdr:from>
    <xdr:to>
      <xdr:col>10</xdr:col>
      <xdr:colOff>1243853</xdr:colOff>
      <xdr:row>7</xdr:row>
      <xdr:rowOff>549088</xdr:rowOff>
    </xdr:to>
    <xdr:pic>
      <xdr:nvPicPr>
        <xdr:cNvPr id="26" name="Рисунок 25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34741" y="2950650"/>
          <a:ext cx="746171" cy="489556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7</xdr:row>
      <xdr:rowOff>58126</xdr:rowOff>
    </xdr:from>
    <xdr:to>
      <xdr:col>3</xdr:col>
      <xdr:colOff>1464469</xdr:colOff>
      <xdr:row>8</xdr:row>
      <xdr:rowOff>5721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1255" y="2962910"/>
          <a:ext cx="1405255" cy="5753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35720</xdr:colOff>
      <xdr:row>8</xdr:row>
      <xdr:rowOff>129224</xdr:rowOff>
    </xdr:from>
    <xdr:to>
      <xdr:col>3</xdr:col>
      <xdr:colOff>1297782</xdr:colOff>
      <xdr:row>8</xdr:row>
      <xdr:rowOff>620388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97760" y="3767455"/>
          <a:ext cx="1261745" cy="4908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12</xdr:row>
      <xdr:rowOff>35193</xdr:rowOff>
    </xdr:from>
    <xdr:to>
      <xdr:col>3</xdr:col>
      <xdr:colOff>1393031</xdr:colOff>
      <xdr:row>12</xdr:row>
      <xdr:rowOff>535637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5695" y="6388100"/>
          <a:ext cx="136906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74441</xdr:rowOff>
    </xdr:from>
    <xdr:to>
      <xdr:col>3</xdr:col>
      <xdr:colOff>1381124</xdr:colOff>
      <xdr:row>11</xdr:row>
      <xdr:rowOff>611813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57450" y="5713095"/>
          <a:ext cx="1285240" cy="537210"/>
        </a:xfrm>
        <a:prstGeom prst="rect">
          <a:avLst/>
        </a:prstGeom>
      </xdr:spPr>
    </xdr:pic>
    <xdr:clientData/>
  </xdr:twoCellAnchor>
  <xdr:twoCellAnchor editAs="oneCell">
    <xdr:from>
      <xdr:col>3</xdr:col>
      <xdr:colOff>52929</xdr:colOff>
      <xdr:row>9</xdr:row>
      <xdr:rowOff>202249</xdr:rowOff>
    </xdr:from>
    <xdr:to>
      <xdr:col>3</xdr:col>
      <xdr:colOff>1273969</xdr:colOff>
      <xdr:row>10</xdr:row>
      <xdr:rowOff>67419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14905" y="4488180"/>
          <a:ext cx="1221105" cy="4927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10</xdr:row>
      <xdr:rowOff>56770</xdr:rowOff>
    </xdr:from>
    <xdr:to>
      <xdr:col>3</xdr:col>
      <xdr:colOff>1297780</xdr:colOff>
      <xdr:row>10</xdr:row>
      <xdr:rowOff>577684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09825" y="5066665"/>
          <a:ext cx="1249680" cy="5207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12</xdr:row>
      <xdr:rowOff>117245</xdr:rowOff>
    </xdr:from>
    <xdr:to>
      <xdr:col>4</xdr:col>
      <xdr:colOff>1238251</xdr:colOff>
      <xdr:row>13</xdr:row>
      <xdr:rowOff>36629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48125" y="6470015"/>
          <a:ext cx="1047750" cy="546735"/>
        </a:xfrm>
        <a:prstGeom prst="rect">
          <a:avLst/>
        </a:prstGeom>
      </xdr:spPr>
    </xdr:pic>
    <xdr:clientData/>
  </xdr:twoCellAnchor>
  <xdr:twoCellAnchor editAs="oneCell">
    <xdr:from>
      <xdr:col>4</xdr:col>
      <xdr:colOff>25915</xdr:colOff>
      <xdr:row>7</xdr:row>
      <xdr:rowOff>6591</xdr:rowOff>
    </xdr:from>
    <xdr:to>
      <xdr:col>4</xdr:col>
      <xdr:colOff>1228446</xdr:colOff>
      <xdr:row>7</xdr:row>
      <xdr:rowOff>586014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80739" y="2897709"/>
          <a:ext cx="1202531" cy="579423"/>
        </a:xfrm>
        <a:prstGeom prst="rect">
          <a:avLst/>
        </a:prstGeom>
      </xdr:spPr>
    </xdr:pic>
    <xdr:clientData/>
  </xdr:twoCellAnchor>
  <xdr:twoCellAnchor editAs="oneCell">
    <xdr:from>
      <xdr:col>4</xdr:col>
      <xdr:colOff>107156</xdr:colOff>
      <xdr:row>11</xdr:row>
      <xdr:rowOff>26997</xdr:rowOff>
    </xdr:from>
    <xdr:to>
      <xdr:col>4</xdr:col>
      <xdr:colOff>1202531</xdr:colOff>
      <xdr:row>11</xdr:row>
      <xdr:rowOff>530835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64305" y="5665470"/>
          <a:ext cx="1095375" cy="503555"/>
        </a:xfrm>
        <a:prstGeom prst="rect">
          <a:avLst/>
        </a:prstGeom>
      </xdr:spPr>
    </xdr:pic>
    <xdr:clientData/>
  </xdr:twoCellAnchor>
  <xdr:twoCellAnchor editAs="oneCell">
    <xdr:from>
      <xdr:col>5</xdr:col>
      <xdr:colOff>137972</xdr:colOff>
      <xdr:row>7</xdr:row>
      <xdr:rowOff>53296</xdr:rowOff>
    </xdr:from>
    <xdr:to>
      <xdr:col>5</xdr:col>
      <xdr:colOff>1269065</xdr:colOff>
      <xdr:row>7</xdr:row>
      <xdr:rowOff>558156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71119" y="2944414"/>
          <a:ext cx="1131093" cy="50486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</xdr:row>
      <xdr:rowOff>47625</xdr:rowOff>
    </xdr:from>
    <xdr:to>
      <xdr:col>5</xdr:col>
      <xdr:colOff>1325523</xdr:colOff>
      <xdr:row>13</xdr:row>
      <xdr:rowOff>5686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81625" y="6400800"/>
          <a:ext cx="1182370" cy="585470"/>
        </a:xfrm>
        <a:prstGeom prst="rect">
          <a:avLst/>
        </a:prstGeom>
      </xdr:spPr>
    </xdr:pic>
    <xdr:clientData/>
  </xdr:twoCellAnchor>
  <xdr:twoCellAnchor editAs="oneCell">
    <xdr:from>
      <xdr:col>8</xdr:col>
      <xdr:colOff>107156</xdr:colOff>
      <xdr:row>7</xdr:row>
      <xdr:rowOff>53329</xdr:rowOff>
    </xdr:from>
    <xdr:to>
      <xdr:col>8</xdr:col>
      <xdr:colOff>595313</xdr:colOff>
      <xdr:row>8</xdr:row>
      <xdr:rowOff>72333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93230" y="2957830"/>
          <a:ext cx="488315" cy="647065"/>
        </a:xfrm>
        <a:prstGeom prst="rect">
          <a:avLst/>
        </a:prstGeom>
      </xdr:spPr>
    </xdr:pic>
    <xdr:clientData/>
  </xdr:twoCellAnchor>
  <xdr:twoCellAnchor editAs="oneCell">
    <xdr:from>
      <xdr:col>8</xdr:col>
      <xdr:colOff>130967</xdr:colOff>
      <xdr:row>12</xdr:row>
      <xdr:rowOff>9360</xdr:rowOff>
    </xdr:from>
    <xdr:to>
      <xdr:col>8</xdr:col>
      <xdr:colOff>605784</xdr:colOff>
      <xdr:row>13</xdr:row>
      <xdr:rowOff>12007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817360" y="6362065"/>
          <a:ext cx="474345" cy="63055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8</xdr:row>
      <xdr:rowOff>40481</xdr:rowOff>
    </xdr:from>
    <xdr:to>
      <xdr:col>8</xdr:col>
      <xdr:colOff>566310</xdr:colOff>
      <xdr:row>9</xdr:row>
      <xdr:rowOff>43630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81800" y="3678555"/>
          <a:ext cx="470535" cy="628650"/>
        </a:xfrm>
        <a:prstGeom prst="rect">
          <a:avLst/>
        </a:prstGeom>
      </xdr:spPr>
    </xdr:pic>
    <xdr:clientData/>
  </xdr:twoCellAnchor>
  <xdr:twoCellAnchor editAs="oneCell">
    <xdr:from>
      <xdr:col>8</xdr:col>
      <xdr:colOff>125865</xdr:colOff>
      <xdr:row>9</xdr:row>
      <xdr:rowOff>699068</xdr:rowOff>
    </xdr:from>
    <xdr:to>
      <xdr:col>8</xdr:col>
      <xdr:colOff>578302</xdr:colOff>
      <xdr:row>11</xdr:row>
      <xdr:rowOff>2078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12280" y="4984750"/>
          <a:ext cx="452120" cy="620395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459441</xdr:colOff>
      <xdr:row>17</xdr:row>
      <xdr:rowOff>78441</xdr:rowOff>
    </xdr:from>
    <xdr:to>
      <xdr:col>9</xdr:col>
      <xdr:colOff>1086971</xdr:colOff>
      <xdr:row>17</xdr:row>
      <xdr:rowOff>1277470</xdr:rowOff>
    </xdr:to>
    <xdr:pic>
      <xdr:nvPicPr>
        <xdr:cNvPr id="43" name="Рисунок 42" descr="2 (1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526780" y="7993380"/>
          <a:ext cx="627380" cy="1198880"/>
        </a:xfrm>
        <a:prstGeom prst="rect">
          <a:avLst/>
        </a:prstGeom>
      </xdr:spPr>
    </xdr:pic>
    <xdr:clientData/>
  </xdr:twoCellAnchor>
  <xdr:twoCellAnchor editAs="oneCell">
    <xdr:from>
      <xdr:col>10</xdr:col>
      <xdr:colOff>268943</xdr:colOff>
      <xdr:row>27</xdr:row>
      <xdr:rowOff>112060</xdr:rowOff>
    </xdr:from>
    <xdr:to>
      <xdr:col>10</xdr:col>
      <xdr:colOff>1378324</xdr:colOff>
      <xdr:row>27</xdr:row>
      <xdr:rowOff>1249887</xdr:rowOff>
    </xdr:to>
    <xdr:pic>
      <xdr:nvPicPr>
        <xdr:cNvPr id="44" name="Рисунок 43" descr="WhatsApp Image 2024-07-05 at 11.17.33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906002" y="10645589"/>
          <a:ext cx="1109381" cy="11378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171802</xdr:colOff>
      <xdr:row>4</xdr:row>
      <xdr:rowOff>134308</xdr:rowOff>
    </xdr:from>
    <xdr:to>
      <xdr:col>7</xdr:col>
      <xdr:colOff>1667800</xdr:colOff>
      <xdr:row>4</xdr:row>
      <xdr:rowOff>1252632</xdr:rowOff>
    </xdr:to>
    <xdr:pic>
      <xdr:nvPicPr>
        <xdr:cNvPr id="2" name="Рисунок 1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96800" y="118173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1048077</xdr:colOff>
      <xdr:row>4</xdr:row>
      <xdr:rowOff>76638</xdr:rowOff>
    </xdr:from>
    <xdr:to>
      <xdr:col>2</xdr:col>
      <xdr:colOff>825195</xdr:colOff>
      <xdr:row>4</xdr:row>
      <xdr:rowOff>1195502</xdr:rowOff>
    </xdr:to>
    <xdr:pic>
      <xdr:nvPicPr>
        <xdr:cNvPr id="3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9850" y="1123950"/>
          <a:ext cx="1491615" cy="1118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1091260</xdr:colOff>
      <xdr:row>4</xdr:row>
      <xdr:rowOff>100639</xdr:rowOff>
    </xdr:from>
    <xdr:to>
      <xdr:col>4</xdr:col>
      <xdr:colOff>868379</xdr:colOff>
      <xdr:row>4</xdr:row>
      <xdr:rowOff>1215295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82030" y="1148080"/>
          <a:ext cx="149161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132489</xdr:colOff>
      <xdr:row>4</xdr:row>
      <xdr:rowOff>98804</xdr:rowOff>
    </xdr:from>
    <xdr:to>
      <xdr:col>5</xdr:col>
      <xdr:colOff>1628487</xdr:colOff>
      <xdr:row>4</xdr:row>
      <xdr:rowOff>1217128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2180" y="114617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1007241</xdr:colOff>
      <xdr:row>5</xdr:row>
      <xdr:rowOff>261613</xdr:rowOff>
    </xdr:from>
    <xdr:to>
      <xdr:col>2</xdr:col>
      <xdr:colOff>550792</xdr:colOff>
      <xdr:row>5</xdr:row>
      <xdr:rowOff>643489</xdr:rowOff>
    </xdr:to>
    <xdr:pic>
      <xdr:nvPicPr>
        <xdr:cNvPr id="6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9210" y="2707005"/>
          <a:ext cx="1257935" cy="382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1041073</xdr:colOff>
      <xdr:row>5</xdr:row>
      <xdr:rowOff>267118</xdr:rowOff>
    </xdr:from>
    <xdr:to>
      <xdr:col>4</xdr:col>
      <xdr:colOff>584625</xdr:colOff>
      <xdr:row>5</xdr:row>
      <xdr:rowOff>708992</xdr:rowOff>
    </xdr:to>
    <xdr:pic>
      <xdr:nvPicPr>
        <xdr:cNvPr id="7" name="Рисунок 6" descr="корсик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31865" y="2712720"/>
          <a:ext cx="1257935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188523</xdr:colOff>
      <xdr:row>5</xdr:row>
      <xdr:rowOff>112480</xdr:rowOff>
    </xdr:from>
    <xdr:to>
      <xdr:col>5</xdr:col>
      <xdr:colOff>1450954</xdr:colOff>
      <xdr:row>5</xdr:row>
      <xdr:rowOff>618703</xdr:rowOff>
    </xdr:to>
    <xdr:pic>
      <xdr:nvPicPr>
        <xdr:cNvPr id="8" name="Рисунок 7" descr="корсика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08060" y="2558415"/>
          <a:ext cx="1262380" cy="506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1447415</xdr:colOff>
      <xdr:row>5</xdr:row>
      <xdr:rowOff>72886</xdr:rowOff>
    </xdr:from>
    <xdr:to>
      <xdr:col>8</xdr:col>
      <xdr:colOff>531889</xdr:colOff>
      <xdr:row>5</xdr:row>
      <xdr:rowOff>865377</xdr:rowOff>
    </xdr:to>
    <xdr:pic>
      <xdr:nvPicPr>
        <xdr:cNvPr id="9" name="Рисунок 8" descr="корсика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584736" y="2522172"/>
          <a:ext cx="1275224" cy="792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268741</xdr:colOff>
      <xdr:row>19</xdr:row>
      <xdr:rowOff>68037</xdr:rowOff>
    </xdr:from>
    <xdr:to>
      <xdr:col>3</xdr:col>
      <xdr:colOff>983115</xdr:colOff>
      <xdr:row>19</xdr:row>
      <xdr:rowOff>503465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59705" y="7390765"/>
          <a:ext cx="714375" cy="434975"/>
        </a:xfrm>
        <a:prstGeom prst="rect">
          <a:avLst/>
        </a:prstGeom>
      </xdr:spPr>
    </xdr:pic>
    <xdr:clientData/>
  </xdr:twoCellAnchor>
  <xdr:twoCellAnchor editAs="oneCell">
    <xdr:from>
      <xdr:col>3</xdr:col>
      <xdr:colOff>175191</xdr:colOff>
      <xdr:row>22</xdr:row>
      <xdr:rowOff>44223</xdr:rowOff>
    </xdr:from>
    <xdr:to>
      <xdr:col>3</xdr:col>
      <xdr:colOff>932078</xdr:colOff>
      <xdr:row>22</xdr:row>
      <xdr:rowOff>489857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65725" y="9100185"/>
          <a:ext cx="756920" cy="445770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21</xdr:row>
      <xdr:rowOff>54428</xdr:rowOff>
    </xdr:from>
    <xdr:to>
      <xdr:col>3</xdr:col>
      <xdr:colOff>925642</xdr:colOff>
      <xdr:row>21</xdr:row>
      <xdr:rowOff>530678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69535" y="8529320"/>
          <a:ext cx="746760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202408</xdr:colOff>
      <xdr:row>20</xdr:row>
      <xdr:rowOff>83344</xdr:rowOff>
    </xdr:from>
    <xdr:to>
      <xdr:col>3</xdr:col>
      <xdr:colOff>978331</xdr:colOff>
      <xdr:row>20</xdr:row>
      <xdr:rowOff>517071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93030" y="7939405"/>
          <a:ext cx="775970" cy="433705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204108</xdr:colOff>
      <xdr:row>17</xdr:row>
      <xdr:rowOff>47624</xdr:rowOff>
    </xdr:from>
    <xdr:to>
      <xdr:col>3</xdr:col>
      <xdr:colOff>1053169</xdr:colOff>
      <xdr:row>17</xdr:row>
      <xdr:rowOff>517071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94935" y="6179185"/>
          <a:ext cx="848995" cy="4699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21</xdr:row>
      <xdr:rowOff>40821</xdr:rowOff>
    </xdr:from>
    <xdr:to>
      <xdr:col>4</xdr:col>
      <xdr:colOff>1342161</xdr:colOff>
      <xdr:row>21</xdr:row>
      <xdr:rowOff>530678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43725" y="8515985"/>
          <a:ext cx="1103630" cy="48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173491</xdr:colOff>
      <xdr:row>20</xdr:row>
      <xdr:rowOff>54428</xdr:rowOff>
    </xdr:from>
    <xdr:to>
      <xdr:col>4</xdr:col>
      <xdr:colOff>1256960</xdr:colOff>
      <xdr:row>20</xdr:row>
      <xdr:rowOff>557893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878955" y="7910195"/>
          <a:ext cx="1083310" cy="503555"/>
        </a:xfrm>
        <a:prstGeom prst="rect">
          <a:avLst/>
        </a:prstGeom>
      </xdr:spPr>
    </xdr:pic>
    <xdr:clientData/>
  </xdr:twoCellAnchor>
  <xdr:twoCellAnchor editAs="oneCell">
    <xdr:from>
      <xdr:col>4</xdr:col>
      <xdr:colOff>151380</xdr:colOff>
      <xdr:row>18</xdr:row>
      <xdr:rowOff>38214</xdr:rowOff>
    </xdr:from>
    <xdr:to>
      <xdr:col>4</xdr:col>
      <xdr:colOff>1270568</xdr:colOff>
      <xdr:row>18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56730" y="6779895"/>
          <a:ext cx="1118870" cy="506095"/>
        </a:xfrm>
        <a:prstGeom prst="rect">
          <a:avLst/>
        </a:prstGeom>
      </xdr:spPr>
    </xdr:pic>
    <xdr:clientData/>
  </xdr:twoCellAnchor>
  <xdr:twoCellAnchor editAs="oneCell">
    <xdr:from>
      <xdr:col>4</xdr:col>
      <xdr:colOff>195603</xdr:colOff>
      <xdr:row>19</xdr:row>
      <xdr:rowOff>54429</xdr:rowOff>
    </xdr:from>
    <xdr:to>
      <xdr:col>4</xdr:col>
      <xdr:colOff>1350509</xdr:colOff>
      <xdr:row>19</xdr:row>
      <xdr:rowOff>484389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01180" y="7376795"/>
          <a:ext cx="1154430" cy="429895"/>
        </a:xfrm>
        <a:prstGeom prst="rect">
          <a:avLst/>
        </a:prstGeom>
      </xdr:spPr>
    </xdr:pic>
    <xdr:clientData/>
  </xdr:twoCellAnchor>
  <xdr:twoCellAnchor editAs="oneCell">
    <xdr:from>
      <xdr:col>4</xdr:col>
      <xdr:colOff>207508</xdr:colOff>
      <xdr:row>22</xdr:row>
      <xdr:rowOff>34932</xdr:rowOff>
    </xdr:from>
    <xdr:to>
      <xdr:col>4</xdr:col>
      <xdr:colOff>1231446</xdr:colOff>
      <xdr:row>22</xdr:row>
      <xdr:rowOff>449035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12610" y="9091295"/>
          <a:ext cx="102425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18</xdr:row>
      <xdr:rowOff>10205</xdr:rowOff>
    </xdr:from>
    <xdr:to>
      <xdr:col>3</xdr:col>
      <xdr:colOff>993322</xdr:colOff>
      <xdr:row>18</xdr:row>
      <xdr:rowOff>487689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35575" y="6751955"/>
          <a:ext cx="748665" cy="47752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155120</xdr:colOff>
      <xdr:row>4</xdr:row>
      <xdr:rowOff>287735</xdr:rowOff>
    </xdr:from>
    <xdr:to>
      <xdr:col>4</xdr:col>
      <xdr:colOff>1401899</xdr:colOff>
      <xdr:row>4</xdr:row>
      <xdr:rowOff>1333250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03340" y="1335405"/>
          <a:ext cx="1246505" cy="1045210"/>
        </a:xfrm>
        <a:prstGeom prst="rect">
          <a:avLst/>
        </a:prstGeom>
      </xdr:spPr>
    </xdr:pic>
    <xdr:clientData/>
  </xdr:twoCellAnchor>
  <xdr:twoCellAnchor editAs="oneCell">
    <xdr:from>
      <xdr:col>4</xdr:col>
      <xdr:colOff>47113</xdr:colOff>
      <xdr:row>5</xdr:row>
      <xdr:rowOff>421818</xdr:rowOff>
    </xdr:from>
    <xdr:to>
      <xdr:col>4</xdr:col>
      <xdr:colOff>1658708</xdr:colOff>
      <xdr:row>5</xdr:row>
      <xdr:rowOff>628445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95390" y="2867660"/>
          <a:ext cx="1611630" cy="206375"/>
        </a:xfrm>
        <a:prstGeom prst="rect">
          <a:avLst/>
        </a:prstGeom>
      </xdr:spPr>
    </xdr:pic>
    <xdr:clientData/>
  </xdr:twoCellAnchor>
  <xdr:twoCellAnchor>
    <xdr:from>
      <xdr:col>6</xdr:col>
      <xdr:colOff>99388</xdr:colOff>
      <xdr:row>4</xdr:row>
      <xdr:rowOff>192484</xdr:rowOff>
    </xdr:from>
    <xdr:to>
      <xdr:col>6</xdr:col>
      <xdr:colOff>1334477</xdr:colOff>
      <xdr:row>4</xdr:row>
      <xdr:rowOff>1292312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7385" y="1240155"/>
          <a:ext cx="1235075" cy="1099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54429</xdr:colOff>
      <xdr:row>4</xdr:row>
      <xdr:rowOff>174625</xdr:rowOff>
    </xdr:from>
    <xdr:to>
      <xdr:col>10</xdr:col>
      <xdr:colOff>204108</xdr:colOff>
      <xdr:row>4</xdr:row>
      <xdr:rowOff>1209103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55725" y="1222375"/>
          <a:ext cx="1664335" cy="10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84828</xdr:colOff>
      <xdr:row>5</xdr:row>
      <xdr:rowOff>458682</xdr:rowOff>
    </xdr:from>
    <xdr:to>
      <xdr:col>6</xdr:col>
      <xdr:colOff>1487809</xdr:colOff>
      <xdr:row>5</xdr:row>
      <xdr:rowOff>621907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9542780" y="2904490"/>
          <a:ext cx="1403350" cy="1631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1436518</xdr:colOff>
      <xdr:row>5</xdr:row>
      <xdr:rowOff>462643</xdr:rowOff>
    </xdr:from>
    <xdr:to>
      <xdr:col>10</xdr:col>
      <xdr:colOff>629322</xdr:colOff>
      <xdr:row>5</xdr:row>
      <xdr:rowOff>613029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3923645" y="2908300"/>
          <a:ext cx="2221865" cy="1504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517072</xdr:colOff>
      <xdr:row>5</xdr:row>
      <xdr:rowOff>440871</xdr:rowOff>
    </xdr:from>
    <xdr:to>
      <xdr:col>3</xdr:col>
      <xdr:colOff>620258</xdr:colOff>
      <xdr:row>5</xdr:row>
      <xdr:rowOff>647498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36340" y="2886710"/>
          <a:ext cx="161734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101319</xdr:colOff>
      <xdr:row>5</xdr:row>
      <xdr:rowOff>396933</xdr:rowOff>
    </xdr:from>
    <xdr:to>
      <xdr:col>1</xdr:col>
      <xdr:colOff>1727372</xdr:colOff>
      <xdr:row>5</xdr:row>
      <xdr:rowOff>603560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2090" y="2842895"/>
          <a:ext cx="162623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167425</xdr:colOff>
      <xdr:row>4</xdr:row>
      <xdr:rowOff>217317</xdr:rowOff>
    </xdr:from>
    <xdr:to>
      <xdr:col>1</xdr:col>
      <xdr:colOff>1472355</xdr:colOff>
      <xdr:row>4</xdr:row>
      <xdr:rowOff>1217016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8130" y="1264920"/>
          <a:ext cx="1304925" cy="99949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36910</xdr:rowOff>
    </xdr:from>
    <xdr:to>
      <xdr:col>3</xdr:col>
      <xdr:colOff>245805</xdr:colOff>
      <xdr:row>4</xdr:row>
      <xdr:rowOff>1343817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19450" y="1084580"/>
          <a:ext cx="1760220" cy="130683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810727</xdr:colOff>
      <xdr:row>2</xdr:row>
      <xdr:rowOff>155482</xdr:rowOff>
    </xdr:from>
    <xdr:to>
      <xdr:col>4</xdr:col>
      <xdr:colOff>718478</xdr:colOff>
      <xdr:row>2</xdr:row>
      <xdr:rowOff>1184203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3210" y="574040"/>
          <a:ext cx="195580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55866</xdr:colOff>
      <xdr:row>2</xdr:row>
      <xdr:rowOff>185242</xdr:rowOff>
    </xdr:from>
    <xdr:to>
      <xdr:col>5</xdr:col>
      <xdr:colOff>2019861</xdr:colOff>
      <xdr:row>2</xdr:row>
      <xdr:rowOff>1219386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03945" y="603885"/>
          <a:ext cx="1964055" cy="1034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222917</xdr:colOff>
      <xdr:row>2</xdr:row>
      <xdr:rowOff>70115</xdr:rowOff>
    </xdr:from>
    <xdr:to>
      <xdr:col>2</xdr:col>
      <xdr:colOff>1638759</xdr:colOff>
      <xdr:row>2</xdr:row>
      <xdr:rowOff>1257671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27960" y="488950"/>
          <a:ext cx="1415415" cy="1187450"/>
        </a:xfrm>
        <a:prstGeom prst="rect">
          <a:avLst/>
        </a:prstGeom>
      </xdr:spPr>
    </xdr:pic>
    <xdr:clientData/>
  </xdr:twoCellAnchor>
  <xdr:twoCellAnchor editAs="oneCell">
    <xdr:from>
      <xdr:col>3</xdr:col>
      <xdr:colOff>64533</xdr:colOff>
      <xdr:row>3</xdr:row>
      <xdr:rowOff>78442</xdr:rowOff>
    </xdr:from>
    <xdr:to>
      <xdr:col>3</xdr:col>
      <xdr:colOff>1901668</xdr:colOff>
      <xdr:row>3</xdr:row>
      <xdr:rowOff>307127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085" y="1773555"/>
          <a:ext cx="1837055" cy="2286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142474</xdr:colOff>
      <xdr:row>3</xdr:row>
      <xdr:rowOff>127458</xdr:rowOff>
    </xdr:from>
    <xdr:to>
      <xdr:col>2</xdr:col>
      <xdr:colOff>1804147</xdr:colOff>
      <xdr:row>3</xdr:row>
      <xdr:rowOff>339424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47315" y="1822450"/>
          <a:ext cx="1661795" cy="212090"/>
        </a:xfrm>
        <a:prstGeom prst="rect">
          <a:avLst/>
        </a:prstGeom>
      </xdr:spPr>
    </xdr:pic>
    <xdr:clientData/>
  </xdr:twoCellAnchor>
  <xdr:twoCellAnchor editAs="oneCell">
    <xdr:from>
      <xdr:col>5</xdr:col>
      <xdr:colOff>80445</xdr:colOff>
      <xdr:row>3</xdr:row>
      <xdr:rowOff>67675</xdr:rowOff>
    </xdr:from>
    <xdr:to>
      <xdr:col>5</xdr:col>
      <xdr:colOff>2005855</xdr:colOff>
      <xdr:row>3</xdr:row>
      <xdr:rowOff>285235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710" y="1762760"/>
          <a:ext cx="1925320" cy="217805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3</xdr:row>
      <xdr:rowOff>106615</xdr:rowOff>
    </xdr:from>
    <xdr:to>
      <xdr:col>4</xdr:col>
      <xdr:colOff>1994647</xdr:colOff>
      <xdr:row>3</xdr:row>
      <xdr:rowOff>283713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78930" y="1801495"/>
          <a:ext cx="1916430" cy="177165"/>
        </a:xfrm>
        <a:prstGeom prst="rect">
          <a:avLst/>
        </a:prstGeom>
      </xdr:spPr>
    </xdr:pic>
    <xdr:clientData/>
  </xdr:twoCellAnchor>
  <xdr:twoCellAnchor editAs="oneCell">
    <xdr:from>
      <xdr:col>4</xdr:col>
      <xdr:colOff>289827</xdr:colOff>
      <xdr:row>8</xdr:row>
      <xdr:rowOff>0</xdr:rowOff>
    </xdr:from>
    <xdr:to>
      <xdr:col>5</xdr:col>
      <xdr:colOff>251153</xdr:colOff>
      <xdr:row>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90385" y="2581275"/>
          <a:ext cx="200914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164936</xdr:colOff>
      <xdr:row>8</xdr:row>
      <xdr:rowOff>0</xdr:rowOff>
    </xdr:from>
    <xdr:to>
      <xdr:col>5</xdr:col>
      <xdr:colOff>456536</xdr:colOff>
      <xdr:row>8</xdr:row>
      <xdr:rowOff>2598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5290" y="2581275"/>
          <a:ext cx="2339340" cy="2540"/>
        </a:xfrm>
        <a:prstGeom prst="rect">
          <a:avLst/>
        </a:prstGeom>
      </xdr:spPr>
    </xdr:pic>
    <xdr:clientData/>
  </xdr:twoCellAnchor>
  <xdr:twoCellAnchor editAs="oneCell">
    <xdr:from>
      <xdr:col>5</xdr:col>
      <xdr:colOff>244928</xdr:colOff>
      <xdr:row>8</xdr:row>
      <xdr:rowOff>0</xdr:rowOff>
    </xdr:from>
    <xdr:to>
      <xdr:col>6</xdr:col>
      <xdr:colOff>378199</xdr:colOff>
      <xdr:row>8</xdr:row>
      <xdr:rowOff>4508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3175" y="2581275"/>
          <a:ext cx="2181225" cy="4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76</xdr:row>
      <xdr:rowOff>0</xdr:rowOff>
    </xdr:from>
    <xdr:to>
      <xdr:col>4</xdr:col>
      <xdr:colOff>132236</xdr:colOff>
      <xdr:row>76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251710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4</xdr:col>
      <xdr:colOff>132236</xdr:colOff>
      <xdr:row>97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74796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4</xdr:col>
      <xdr:colOff>132236</xdr:colOff>
      <xdr:row>89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60318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4</xdr:col>
      <xdr:colOff>132236</xdr:colOff>
      <xdr:row>85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4117300"/>
          <a:ext cx="1627505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84</xdr:row>
      <xdr:rowOff>0</xdr:rowOff>
    </xdr:from>
    <xdr:to>
      <xdr:col>11</xdr:col>
      <xdr:colOff>1627661</xdr:colOff>
      <xdr:row>84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69557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72</xdr:row>
      <xdr:rowOff>67108</xdr:rowOff>
    </xdr:from>
    <xdr:to>
      <xdr:col>3</xdr:col>
      <xdr:colOff>1097824</xdr:colOff>
      <xdr:row>72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7288983">
          <a:off x="2466340" y="21640800"/>
          <a:ext cx="1403350" cy="584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72</xdr:row>
      <xdr:rowOff>242251</xdr:rowOff>
    </xdr:from>
    <xdr:to>
      <xdr:col>4</xdr:col>
      <xdr:colOff>1332169</xdr:colOff>
      <xdr:row>72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21464905"/>
          <a:ext cx="1232535" cy="11156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8</xdr:row>
      <xdr:rowOff>38100</xdr:rowOff>
    </xdr:from>
    <xdr:to>
      <xdr:col>3</xdr:col>
      <xdr:colOff>1036092</xdr:colOff>
      <xdr:row>8</xdr:row>
      <xdr:rowOff>1104900</xdr:rowOff>
    </xdr:to>
    <xdr:pic>
      <xdr:nvPicPr>
        <xdr:cNvPr id="5" name="Рисунок 4" descr="armadillo_optimum_s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0325" y="186690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257177</xdr:colOff>
      <xdr:row>8</xdr:row>
      <xdr:rowOff>50168</xdr:rowOff>
    </xdr:from>
    <xdr:to>
      <xdr:col>4</xdr:col>
      <xdr:colOff>1009651</xdr:colOff>
      <xdr:row>8</xdr:row>
      <xdr:rowOff>1056149</xdr:rowOff>
    </xdr:to>
    <xdr:pic>
      <xdr:nvPicPr>
        <xdr:cNvPr id="6" name="Рисунок 5" descr="armadillo_simo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4800" y="1878965"/>
          <a:ext cx="752475" cy="1005840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295276</xdr:colOff>
      <xdr:row>8</xdr:row>
      <xdr:rowOff>101837</xdr:rowOff>
    </xdr:from>
    <xdr:to>
      <xdr:col>8</xdr:col>
      <xdr:colOff>1019175</xdr:colOff>
      <xdr:row>8</xdr:row>
      <xdr:rowOff>1027574</xdr:rowOff>
    </xdr:to>
    <xdr:pic>
      <xdr:nvPicPr>
        <xdr:cNvPr id="7" name="Рисунок 6" descr="HH3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81825" y="1930400"/>
          <a:ext cx="723900" cy="92583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409576</xdr:colOff>
      <xdr:row>8</xdr:row>
      <xdr:rowOff>57093</xdr:rowOff>
    </xdr:from>
    <xdr:to>
      <xdr:col>9</xdr:col>
      <xdr:colOff>1190625</xdr:colOff>
      <xdr:row>8</xdr:row>
      <xdr:rowOff>1113300</xdr:rowOff>
    </xdr:to>
    <xdr:pic>
      <xdr:nvPicPr>
        <xdr:cNvPr id="8" name="Рисунок 7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0" y="1885315"/>
          <a:ext cx="781050" cy="105664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26</xdr:row>
      <xdr:rowOff>57150</xdr:rowOff>
    </xdr:from>
    <xdr:to>
      <xdr:col>4</xdr:col>
      <xdr:colOff>1271767</xdr:colOff>
      <xdr:row>26</xdr:row>
      <xdr:rowOff>742950</xdr:rowOff>
    </xdr:to>
    <xdr:pic>
      <xdr:nvPicPr>
        <xdr:cNvPr id="9" name="Рисунок 8" descr="morelli_m1895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43350" y="71056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25</xdr:row>
      <xdr:rowOff>95249</xdr:rowOff>
    </xdr:from>
    <xdr:to>
      <xdr:col>9</xdr:col>
      <xdr:colOff>1235484</xdr:colOff>
      <xdr:row>27</xdr:row>
      <xdr:rowOff>57150</xdr:rowOff>
    </xdr:to>
    <xdr:pic>
      <xdr:nvPicPr>
        <xdr:cNvPr id="10" name="Рисунок 9" descr="morelli_m1885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15325" y="6952615"/>
          <a:ext cx="987425" cy="98171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72</xdr:row>
      <xdr:rowOff>123824</xdr:rowOff>
    </xdr:from>
    <xdr:to>
      <xdr:col>5</xdr:col>
      <xdr:colOff>1228725</xdr:colOff>
      <xdr:row>72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81625" y="2128774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209551</xdr:colOff>
      <xdr:row>8</xdr:row>
      <xdr:rowOff>100356</xdr:rowOff>
    </xdr:from>
    <xdr:to>
      <xdr:col>10</xdr:col>
      <xdr:colOff>1276350</xdr:colOff>
      <xdr:row>8</xdr:row>
      <xdr:rowOff>1094249</xdr:rowOff>
    </xdr:to>
    <xdr:pic>
      <xdr:nvPicPr>
        <xdr:cNvPr id="12" name="Рисунок 11" descr="aldegh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58375" y="1929130"/>
          <a:ext cx="1066800" cy="99377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72</xdr:row>
      <xdr:rowOff>190500</xdr:rowOff>
    </xdr:from>
    <xdr:to>
      <xdr:col>9</xdr:col>
      <xdr:colOff>1430749</xdr:colOff>
      <xdr:row>72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67700" y="213550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72</xdr:row>
      <xdr:rowOff>114300</xdr:rowOff>
    </xdr:from>
    <xdr:to>
      <xdr:col>10</xdr:col>
      <xdr:colOff>1430749</xdr:colOff>
      <xdr:row>72</xdr:row>
      <xdr:rowOff>1333500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48850" y="212788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82</xdr:row>
      <xdr:rowOff>95250</xdr:rowOff>
    </xdr:from>
    <xdr:to>
      <xdr:col>5</xdr:col>
      <xdr:colOff>163431</xdr:colOff>
      <xdr:row>82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86225" y="25546050"/>
          <a:ext cx="131572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95</xdr:row>
      <xdr:rowOff>57150</xdr:rowOff>
    </xdr:from>
    <xdr:to>
      <xdr:col>2</xdr:col>
      <xdr:colOff>1395549</xdr:colOff>
      <xdr:row>96</xdr:row>
      <xdr:rowOff>10140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</a:blip>
        <a:stretch>
          <a:fillRect/>
        </a:stretch>
      </xdr:blipFill>
      <xdr:spPr>
        <a:xfrm>
          <a:off x="695325" y="29003625"/>
          <a:ext cx="1147445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95</xdr:row>
      <xdr:rowOff>257175</xdr:rowOff>
    </xdr:from>
    <xdr:to>
      <xdr:col>3</xdr:col>
      <xdr:colOff>1381125</xdr:colOff>
      <xdr:row>95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4412" r="3676"/>
        <a:stretch>
          <a:fillRect/>
        </a:stretch>
      </xdr:blipFill>
      <xdr:spPr>
        <a:xfrm>
          <a:off x="2419350" y="29203650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105</xdr:row>
      <xdr:rowOff>0</xdr:rowOff>
    </xdr:from>
    <xdr:to>
      <xdr:col>11</xdr:col>
      <xdr:colOff>1627661</xdr:colOff>
      <xdr:row>105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2204025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72</xdr:row>
      <xdr:rowOff>142875</xdr:rowOff>
    </xdr:from>
    <xdr:to>
      <xdr:col>8</xdr:col>
      <xdr:colOff>1182479</xdr:colOff>
      <xdr:row>72</xdr:row>
      <xdr:rowOff>1590675</xdr:rowOff>
    </xdr:to>
    <xdr:grpSp>
      <xdr:nvGrpSpPr>
        <xdr:cNvPr id="19" name="Группа 18"/>
        <xdr:cNvGrpSpPr/>
      </xdr:nvGrpSpPr>
      <xdr:grpSpPr>
        <a:xfrm>
          <a:off x="6896100" y="21307425"/>
          <a:ext cx="972820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285751</xdr:colOff>
      <xdr:row>8</xdr:row>
      <xdr:rowOff>87038</xdr:rowOff>
    </xdr:from>
    <xdr:to>
      <xdr:col>5</xdr:col>
      <xdr:colOff>990600</xdr:colOff>
      <xdr:row>8</xdr:row>
      <xdr:rowOff>988444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1915795"/>
          <a:ext cx="704850" cy="90106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</xdr:row>
      <xdr:rowOff>0</xdr:rowOff>
    </xdr:from>
    <xdr:to>
      <xdr:col>11</xdr:col>
      <xdr:colOff>1627661</xdr:colOff>
      <xdr:row>97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06133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11</xdr:col>
      <xdr:colOff>1627661</xdr:colOff>
      <xdr:row>93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8565475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95</xdr:row>
      <xdr:rowOff>409575</xdr:rowOff>
    </xdr:from>
    <xdr:to>
      <xdr:col>8</xdr:col>
      <xdr:colOff>809625</xdr:colOff>
      <xdr:row>95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29356050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158648</xdr:colOff>
      <xdr:row>45</xdr:row>
      <xdr:rowOff>164822</xdr:rowOff>
    </xdr:from>
    <xdr:to>
      <xdr:col>3</xdr:col>
      <xdr:colOff>1183256</xdr:colOff>
      <xdr:row>46</xdr:row>
      <xdr:rowOff>104775</xdr:rowOff>
    </xdr:to>
    <xdr:pic>
      <xdr:nvPicPr>
        <xdr:cNvPr id="26" name="Рисунок 25" descr="1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20315" y="11651615"/>
          <a:ext cx="1024890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54</xdr:row>
      <xdr:rowOff>142875</xdr:rowOff>
    </xdr:from>
    <xdr:to>
      <xdr:col>3</xdr:col>
      <xdr:colOff>1282265</xdr:colOff>
      <xdr:row>54</xdr:row>
      <xdr:rowOff>857249</xdr:rowOff>
    </xdr:to>
    <xdr:pic>
      <xdr:nvPicPr>
        <xdr:cNvPr id="27" name="Рисунок 26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57450" y="14706600"/>
          <a:ext cx="1186815" cy="7137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54</xdr:row>
      <xdr:rowOff>134158</xdr:rowOff>
    </xdr:from>
    <xdr:to>
      <xdr:col>8</xdr:col>
      <xdr:colOff>1247775</xdr:colOff>
      <xdr:row>54</xdr:row>
      <xdr:rowOff>914400</xdr:rowOff>
    </xdr:to>
    <xdr:pic>
      <xdr:nvPicPr>
        <xdr:cNvPr id="28" name="Рисунок 27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3225" y="14697710"/>
          <a:ext cx="1181100" cy="7804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54</xdr:row>
      <xdr:rowOff>180974</xdr:rowOff>
    </xdr:from>
    <xdr:to>
      <xdr:col>5</xdr:col>
      <xdr:colOff>1253717</xdr:colOff>
      <xdr:row>54</xdr:row>
      <xdr:rowOff>819149</xdr:rowOff>
    </xdr:to>
    <xdr:pic>
      <xdr:nvPicPr>
        <xdr:cNvPr id="29" name="Рисунок 28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0200" y="14744065"/>
          <a:ext cx="1082040" cy="638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54</xdr:row>
      <xdr:rowOff>133349</xdr:rowOff>
    </xdr:from>
    <xdr:to>
      <xdr:col>10</xdr:col>
      <xdr:colOff>1353674</xdr:colOff>
      <xdr:row>54</xdr:row>
      <xdr:rowOff>942974</xdr:rowOff>
    </xdr:to>
    <xdr:pic>
      <xdr:nvPicPr>
        <xdr:cNvPr id="30" name="Рисунок 29" descr="Завертка сантехническая MORELLI MH-WC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39325" y="14696440"/>
          <a:ext cx="1162685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266700</xdr:colOff>
      <xdr:row>54</xdr:row>
      <xdr:rowOff>114300</xdr:rowOff>
    </xdr:from>
    <xdr:to>
      <xdr:col>9</xdr:col>
      <xdr:colOff>1394323</xdr:colOff>
      <xdr:row>54</xdr:row>
      <xdr:rowOff>876300</xdr:rowOff>
    </xdr:to>
    <xdr:pic>
      <xdr:nvPicPr>
        <xdr:cNvPr id="31" name="Рисунок 30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4375" y="14678025"/>
          <a:ext cx="1127125" cy="76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54</xdr:row>
      <xdr:rowOff>199331</xdr:rowOff>
    </xdr:from>
    <xdr:to>
      <xdr:col>4</xdr:col>
      <xdr:colOff>1266825</xdr:colOff>
      <xdr:row>54</xdr:row>
      <xdr:rowOff>866774</xdr:rowOff>
    </xdr:to>
    <xdr:pic>
      <xdr:nvPicPr>
        <xdr:cNvPr id="32" name="Рисунок 31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2875" y="14762480"/>
          <a:ext cx="1171575" cy="6673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295276</xdr:colOff>
      <xdr:row>63</xdr:row>
      <xdr:rowOff>222307</xdr:rowOff>
    </xdr:from>
    <xdr:to>
      <xdr:col>3</xdr:col>
      <xdr:colOff>1285876</xdr:colOff>
      <xdr:row>63</xdr:row>
      <xdr:rowOff>828674</xdr:rowOff>
    </xdr:to>
    <xdr:pic>
      <xdr:nvPicPr>
        <xdr:cNvPr id="33" name="Рисунок 32" descr="Накладки на ключевой цилиндр MORELLI MH-KH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57475" y="18176875"/>
          <a:ext cx="990600" cy="6057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63</xdr:row>
      <xdr:rowOff>104774</xdr:rowOff>
    </xdr:from>
    <xdr:to>
      <xdr:col>8</xdr:col>
      <xdr:colOff>1244428</xdr:colOff>
      <xdr:row>63</xdr:row>
      <xdr:rowOff>971549</xdr:rowOff>
    </xdr:to>
    <xdr:pic>
      <xdr:nvPicPr>
        <xdr:cNvPr id="34" name="Рисунок 33" descr="Накладки на ключевой цилиндр Morelli MH-KH-S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34175" y="18058765"/>
          <a:ext cx="1196340" cy="8667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63</xdr:row>
      <xdr:rowOff>76200</xdr:rowOff>
    </xdr:from>
    <xdr:to>
      <xdr:col>9</xdr:col>
      <xdr:colOff>1404257</xdr:colOff>
      <xdr:row>63</xdr:row>
      <xdr:rowOff>1047750</xdr:rowOff>
    </xdr:to>
    <xdr:pic>
      <xdr:nvPicPr>
        <xdr:cNvPr id="35" name="Рисунок 34" descr="Накладки на ключевой цилиндр Morelli MH-KH-S55 GR/PC Цвет - графит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4825" y="18030825"/>
          <a:ext cx="1346835" cy="9715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63</xdr:row>
      <xdr:rowOff>152399</xdr:rowOff>
    </xdr:from>
    <xdr:to>
      <xdr:col>10</xdr:col>
      <xdr:colOff>1362787</xdr:colOff>
      <xdr:row>63</xdr:row>
      <xdr:rowOff>962024</xdr:rowOff>
    </xdr:to>
    <xdr:pic>
      <xdr:nvPicPr>
        <xdr:cNvPr id="36" name="Рисунок 35" descr="Накладки на ключевой цилиндр MORELLI MH-KH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63125" y="18106390"/>
          <a:ext cx="1248410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63</xdr:row>
      <xdr:rowOff>161925</xdr:rowOff>
    </xdr:from>
    <xdr:to>
      <xdr:col>4</xdr:col>
      <xdr:colOff>1158688</xdr:colOff>
      <xdr:row>63</xdr:row>
      <xdr:rowOff>895350</xdr:rowOff>
    </xdr:to>
    <xdr:pic>
      <xdr:nvPicPr>
        <xdr:cNvPr id="37" name="Рисунок 36" descr="Накладки на ключевой цилиндр Morelli MH-KH-CLASSIC 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7175" y="18116550"/>
          <a:ext cx="948690" cy="733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63</xdr:row>
      <xdr:rowOff>152399</xdr:rowOff>
    </xdr:from>
    <xdr:to>
      <xdr:col>5</xdr:col>
      <xdr:colOff>1285151</xdr:colOff>
      <xdr:row>63</xdr:row>
      <xdr:rowOff>1000124</xdr:rowOff>
    </xdr:to>
    <xdr:pic>
      <xdr:nvPicPr>
        <xdr:cNvPr id="38" name="Рисунок 37" descr="Накладки на ключевой цилиндр MORELLI MH-KH-CLP W/PC - Цвет - белый/хром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3525" y="18106390"/>
          <a:ext cx="1179830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45</xdr:row>
      <xdr:rowOff>180975</xdr:rowOff>
    </xdr:from>
    <xdr:to>
      <xdr:col>4</xdr:col>
      <xdr:colOff>1313329</xdr:colOff>
      <xdr:row>45</xdr:row>
      <xdr:rowOff>981075</xdr:rowOff>
    </xdr:to>
    <xdr:pic>
      <xdr:nvPicPr>
        <xdr:cNvPr id="39" name="Рисунок 38" descr="Ключевой цилиндр Morelli ключ/ключ (60 мм) 60C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76675" y="11668125"/>
          <a:ext cx="1294130" cy="800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45</xdr:row>
      <xdr:rowOff>84803</xdr:rowOff>
    </xdr:from>
    <xdr:to>
      <xdr:col>5</xdr:col>
      <xdr:colOff>1228725</xdr:colOff>
      <xdr:row>45</xdr:row>
      <xdr:rowOff>933451</xdr:rowOff>
    </xdr:to>
    <xdr:pic>
      <xdr:nvPicPr>
        <xdr:cNvPr id="40" name="Рисунок 39" descr="Ключевой цилиндр Morelli с поворотной ручкой (60 мм) 60CK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5425" y="11571605"/>
          <a:ext cx="1162050" cy="8489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476251</xdr:colOff>
      <xdr:row>95</xdr:row>
      <xdr:rowOff>104774</xdr:rowOff>
    </xdr:from>
    <xdr:to>
      <xdr:col>9</xdr:col>
      <xdr:colOff>942975</xdr:colOff>
      <xdr:row>95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29050615"/>
          <a:ext cx="466725" cy="1167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24354</xdr:colOff>
      <xdr:row>10</xdr:row>
      <xdr:rowOff>53862</xdr:rowOff>
    </xdr:from>
    <xdr:to>
      <xdr:col>3</xdr:col>
      <xdr:colOff>3838771</xdr:colOff>
      <xdr:row>10</xdr:row>
      <xdr:rowOff>666750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319655" y="2606040"/>
          <a:ext cx="3814445" cy="6134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256268</xdr:colOff>
      <xdr:row>6</xdr:row>
      <xdr:rowOff>53863</xdr:rowOff>
    </xdr:from>
    <xdr:to>
      <xdr:col>6</xdr:col>
      <xdr:colOff>1231109</xdr:colOff>
      <xdr:row>6</xdr:row>
      <xdr:rowOff>998558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70705" y="1382395"/>
          <a:ext cx="4137025" cy="944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312966</xdr:colOff>
      <xdr:row>6</xdr:row>
      <xdr:rowOff>122464</xdr:rowOff>
    </xdr:from>
    <xdr:to>
      <xdr:col>10</xdr:col>
      <xdr:colOff>349252</xdr:colOff>
      <xdr:row>6</xdr:row>
      <xdr:rowOff>868618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 flipV="1">
          <a:off x="9170670" y="1450975"/>
          <a:ext cx="4780280" cy="746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96951</xdr:colOff>
      <xdr:row>7</xdr:row>
      <xdr:rowOff>69736</xdr:rowOff>
    </xdr:from>
    <xdr:to>
      <xdr:col>3</xdr:col>
      <xdr:colOff>1320076</xdr:colOff>
      <xdr:row>7</xdr:row>
      <xdr:rowOff>638802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34920" y="2183765"/>
          <a:ext cx="122301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297655</xdr:colOff>
      <xdr:row>7</xdr:row>
      <xdr:rowOff>86498</xdr:rowOff>
    </xdr:from>
    <xdr:to>
      <xdr:col>7</xdr:col>
      <xdr:colOff>1553400</xdr:colOff>
      <xdr:row>7</xdr:row>
      <xdr:rowOff>642936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03055" y="2200910"/>
          <a:ext cx="1256030" cy="556260"/>
        </a:xfrm>
        <a:prstGeom prst="rect">
          <a:avLst/>
        </a:prstGeom>
      </xdr:spPr>
    </xdr:pic>
    <xdr:clientData/>
  </xdr:twoCellAnchor>
  <xdr:twoCellAnchor editAs="oneCell">
    <xdr:from>
      <xdr:col>4</xdr:col>
      <xdr:colOff>105170</xdr:colOff>
      <xdr:row>7</xdr:row>
      <xdr:rowOff>94356</xdr:rowOff>
    </xdr:from>
    <xdr:to>
      <xdr:col>4</xdr:col>
      <xdr:colOff>1214142</xdr:colOff>
      <xdr:row>7</xdr:row>
      <xdr:rowOff>627063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300" y="2208530"/>
          <a:ext cx="1109345" cy="532765"/>
        </a:xfrm>
        <a:prstGeom prst="rect">
          <a:avLst/>
        </a:prstGeom>
      </xdr:spPr>
    </xdr:pic>
    <xdr:clientData/>
  </xdr:twoCellAnchor>
  <xdr:twoCellAnchor editAs="oneCell">
    <xdr:from>
      <xdr:col>5</xdr:col>
      <xdr:colOff>386670</xdr:colOff>
      <xdr:row>7</xdr:row>
      <xdr:rowOff>122376</xdr:rowOff>
    </xdr:from>
    <xdr:to>
      <xdr:col>5</xdr:col>
      <xdr:colOff>1479331</xdr:colOff>
      <xdr:row>7</xdr:row>
      <xdr:rowOff>640691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86755" y="2236470"/>
          <a:ext cx="1092835" cy="518160"/>
        </a:xfrm>
        <a:prstGeom prst="rect">
          <a:avLst/>
        </a:prstGeom>
      </xdr:spPr>
    </xdr:pic>
    <xdr:clientData/>
  </xdr:twoCellAnchor>
  <xdr:twoCellAnchor editAs="oneCell">
    <xdr:from>
      <xdr:col>6</xdr:col>
      <xdr:colOff>77390</xdr:colOff>
      <xdr:row>7</xdr:row>
      <xdr:rowOff>79621</xdr:rowOff>
    </xdr:from>
    <xdr:to>
      <xdr:col>6</xdr:col>
      <xdr:colOff>1235285</xdr:colOff>
      <xdr:row>7</xdr:row>
      <xdr:rowOff>583307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7230110" y="2193925"/>
          <a:ext cx="1158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8</xdr:row>
      <xdr:rowOff>160553</xdr:rowOff>
    </xdr:from>
    <xdr:to>
      <xdr:col>3</xdr:col>
      <xdr:colOff>1283863</xdr:colOff>
      <xdr:row>8</xdr:row>
      <xdr:rowOff>729178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61895" y="3027045"/>
          <a:ext cx="125984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309960</xdr:colOff>
      <xdr:row>8</xdr:row>
      <xdr:rowOff>108709</xdr:rowOff>
    </xdr:from>
    <xdr:to>
      <xdr:col>7</xdr:col>
      <xdr:colOff>1564472</xdr:colOff>
      <xdr:row>8</xdr:row>
      <xdr:rowOff>694669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15755" y="2975610"/>
          <a:ext cx="1254125" cy="585470"/>
        </a:xfrm>
        <a:prstGeom prst="rect">
          <a:avLst/>
        </a:prstGeom>
      </xdr:spPr>
    </xdr:pic>
    <xdr:clientData/>
  </xdr:twoCellAnchor>
  <xdr:twoCellAnchor editAs="oneCell">
    <xdr:from>
      <xdr:col>4</xdr:col>
      <xdr:colOff>144859</xdr:colOff>
      <xdr:row>8</xdr:row>
      <xdr:rowOff>82750</xdr:rowOff>
    </xdr:from>
    <xdr:to>
      <xdr:col>4</xdr:col>
      <xdr:colOff>1479305</xdr:colOff>
      <xdr:row>8</xdr:row>
      <xdr:rowOff>709013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64305" y="2949575"/>
          <a:ext cx="1334135" cy="626110"/>
        </a:xfrm>
        <a:prstGeom prst="rect">
          <a:avLst/>
        </a:prstGeom>
      </xdr:spPr>
    </xdr:pic>
    <xdr:clientData/>
  </xdr:twoCellAnchor>
  <xdr:twoCellAnchor editAs="oneCell">
    <xdr:from>
      <xdr:col>5</xdr:col>
      <xdr:colOff>154387</xdr:colOff>
      <xdr:row>8</xdr:row>
      <xdr:rowOff>106122</xdr:rowOff>
    </xdr:from>
    <xdr:to>
      <xdr:col>5</xdr:col>
      <xdr:colOff>1369219</xdr:colOff>
      <xdr:row>8</xdr:row>
      <xdr:rowOff>727869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54980" y="2973070"/>
          <a:ext cx="1214755" cy="621665"/>
        </a:xfrm>
        <a:prstGeom prst="rect">
          <a:avLst/>
        </a:prstGeom>
      </xdr:spPr>
    </xdr:pic>
    <xdr:clientData/>
  </xdr:twoCellAnchor>
  <xdr:twoCellAnchor editAs="oneCell">
    <xdr:from>
      <xdr:col>6</xdr:col>
      <xdr:colOff>89694</xdr:colOff>
      <xdr:row>8</xdr:row>
      <xdr:rowOff>83344</xdr:rowOff>
    </xdr:from>
    <xdr:to>
      <xdr:col>6</xdr:col>
      <xdr:colOff>1403307</xdr:colOff>
      <xdr:row>8</xdr:row>
      <xdr:rowOff>721307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242810" y="2950210"/>
          <a:ext cx="1313180" cy="637540"/>
        </a:xfrm>
        <a:prstGeom prst="rect">
          <a:avLst/>
        </a:prstGeom>
      </xdr:spPr>
    </xdr:pic>
    <xdr:clientData/>
  </xdr:twoCellAnchor>
  <xdr:twoCellAnchor editAs="oneCell">
    <xdr:from>
      <xdr:col>5</xdr:col>
      <xdr:colOff>183274</xdr:colOff>
      <xdr:row>21</xdr:row>
      <xdr:rowOff>97403</xdr:rowOff>
    </xdr:from>
    <xdr:to>
      <xdr:col>5</xdr:col>
      <xdr:colOff>1595437</xdr:colOff>
      <xdr:row>21</xdr:row>
      <xdr:rowOff>601288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5583555" y="8593455"/>
          <a:ext cx="1412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56653</xdr:colOff>
      <xdr:row>21</xdr:row>
      <xdr:rowOff>145557</xdr:rowOff>
    </xdr:from>
    <xdr:to>
      <xdr:col>3</xdr:col>
      <xdr:colOff>1281839</xdr:colOff>
      <xdr:row>21</xdr:row>
      <xdr:rowOff>559595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2494915" y="8641715"/>
          <a:ext cx="122491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79942</xdr:colOff>
      <xdr:row>10</xdr:row>
      <xdr:rowOff>139290</xdr:rowOff>
    </xdr:from>
    <xdr:to>
      <xdr:col>3</xdr:col>
      <xdr:colOff>1338852</xdr:colOff>
      <xdr:row>10</xdr:row>
      <xdr:rowOff>666750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17775" y="4511040"/>
          <a:ext cx="1259205" cy="527685"/>
        </a:xfrm>
        <a:prstGeom prst="rect">
          <a:avLst/>
        </a:prstGeom>
      </xdr:spPr>
    </xdr:pic>
    <xdr:clientData/>
  </xdr:twoCellAnchor>
  <xdr:twoCellAnchor editAs="oneCell">
    <xdr:from>
      <xdr:col>4</xdr:col>
      <xdr:colOff>224406</xdr:colOff>
      <xdr:row>10</xdr:row>
      <xdr:rowOff>119062</xdr:rowOff>
    </xdr:from>
    <xdr:to>
      <xdr:col>4</xdr:col>
      <xdr:colOff>1552501</xdr:colOff>
      <xdr:row>10</xdr:row>
      <xdr:rowOff>703982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43680" y="4490720"/>
          <a:ext cx="1327785" cy="584835"/>
        </a:xfrm>
        <a:prstGeom prst="rect">
          <a:avLst/>
        </a:prstGeom>
      </xdr:spPr>
    </xdr:pic>
    <xdr:clientData/>
  </xdr:twoCellAnchor>
  <xdr:twoCellAnchor editAs="oneCell">
    <xdr:from>
      <xdr:col>5</xdr:col>
      <xdr:colOff>228771</xdr:colOff>
      <xdr:row>10</xdr:row>
      <xdr:rowOff>132945</xdr:rowOff>
    </xdr:from>
    <xdr:to>
      <xdr:col>5</xdr:col>
      <xdr:colOff>1486317</xdr:colOff>
      <xdr:row>10</xdr:row>
      <xdr:rowOff>663911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29275" y="4504690"/>
          <a:ext cx="125730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169240</xdr:colOff>
      <xdr:row>10</xdr:row>
      <xdr:rowOff>100866</xdr:rowOff>
    </xdr:from>
    <xdr:to>
      <xdr:col>6</xdr:col>
      <xdr:colOff>1593474</xdr:colOff>
      <xdr:row>10</xdr:row>
      <xdr:rowOff>714374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2185" y="4472305"/>
          <a:ext cx="1424305" cy="6134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12</xdr:row>
      <xdr:rowOff>71438</xdr:rowOff>
    </xdr:from>
    <xdr:to>
      <xdr:col>3</xdr:col>
      <xdr:colOff>1255004</xdr:colOff>
      <xdr:row>12</xdr:row>
      <xdr:rowOff>642938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73960" y="5509895"/>
          <a:ext cx="1219200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202405</xdr:colOff>
      <xdr:row>5</xdr:row>
      <xdr:rowOff>166688</xdr:rowOff>
    </xdr:from>
    <xdr:to>
      <xdr:col>4</xdr:col>
      <xdr:colOff>1358998</xdr:colOff>
      <xdr:row>5</xdr:row>
      <xdr:rowOff>702470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4021455" y="1214120"/>
          <a:ext cx="1156970" cy="535940"/>
        </a:xfrm>
        <a:prstGeom prst="rect">
          <a:avLst/>
        </a:prstGeom>
      </xdr:spPr>
    </xdr:pic>
    <xdr:clientData/>
  </xdr:twoCellAnchor>
  <xdr:twoCellAnchor editAs="oneCell">
    <xdr:from>
      <xdr:col>5</xdr:col>
      <xdr:colOff>245560</xdr:colOff>
      <xdr:row>5</xdr:row>
      <xdr:rowOff>142876</xdr:rowOff>
    </xdr:from>
    <xdr:to>
      <xdr:col>5</xdr:col>
      <xdr:colOff>1404943</xdr:colOff>
      <xdr:row>6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45785" y="1190625"/>
          <a:ext cx="1159510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206975</xdr:colOff>
      <xdr:row>5</xdr:row>
      <xdr:rowOff>170296</xdr:rowOff>
    </xdr:from>
    <xdr:to>
      <xdr:col>6</xdr:col>
      <xdr:colOff>1630987</xdr:colOff>
      <xdr:row>6</xdr:row>
      <xdr:rowOff>23814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359650" y="1217930"/>
          <a:ext cx="1424305" cy="60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151863</xdr:colOff>
      <xdr:row>5</xdr:row>
      <xdr:rowOff>183113</xdr:rowOff>
    </xdr:from>
    <xdr:to>
      <xdr:col>3</xdr:col>
      <xdr:colOff>1213759</xdr:colOff>
      <xdr:row>5</xdr:row>
      <xdr:rowOff>668612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2590165" y="1230630"/>
          <a:ext cx="1061720" cy="485140"/>
        </a:xfrm>
        <a:prstGeom prst="rect">
          <a:avLst/>
        </a:prstGeom>
      </xdr:spPr>
    </xdr:pic>
    <xdr:clientData/>
  </xdr:twoCellAnchor>
  <xdr:twoCellAnchor editAs="oneCell">
    <xdr:from>
      <xdr:col>3</xdr:col>
      <xdr:colOff>100351</xdr:colOff>
      <xdr:row>9</xdr:row>
      <xdr:rowOff>166685</xdr:rowOff>
    </xdr:from>
    <xdr:to>
      <xdr:col>3</xdr:col>
      <xdr:colOff>1279071</xdr:colOff>
      <xdr:row>9</xdr:row>
      <xdr:rowOff>658406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38730" y="3785870"/>
          <a:ext cx="1178560" cy="491490"/>
        </a:xfrm>
        <a:prstGeom prst="rect">
          <a:avLst/>
        </a:prstGeom>
      </xdr:spPr>
    </xdr:pic>
    <xdr:clientData/>
  </xdr:twoCellAnchor>
  <xdr:twoCellAnchor editAs="oneCell">
    <xdr:from>
      <xdr:col>7</xdr:col>
      <xdr:colOff>321353</xdr:colOff>
      <xdr:row>9</xdr:row>
      <xdr:rowOff>160125</xdr:rowOff>
    </xdr:from>
    <xdr:to>
      <xdr:col>7</xdr:col>
      <xdr:colOff>1521664</xdr:colOff>
      <xdr:row>9</xdr:row>
      <xdr:rowOff>707570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227185" y="3779520"/>
          <a:ext cx="1200150" cy="547370"/>
        </a:xfrm>
        <a:prstGeom prst="rect">
          <a:avLst/>
        </a:prstGeom>
      </xdr:spPr>
    </xdr:pic>
    <xdr:clientData/>
  </xdr:twoCellAnchor>
  <xdr:twoCellAnchor editAs="oneCell">
    <xdr:from>
      <xdr:col>9</xdr:col>
      <xdr:colOff>159149</xdr:colOff>
      <xdr:row>10</xdr:row>
      <xdr:rowOff>113181</xdr:rowOff>
    </xdr:from>
    <xdr:to>
      <xdr:col>9</xdr:col>
      <xdr:colOff>887114</xdr:colOff>
      <xdr:row>10</xdr:row>
      <xdr:rowOff>615893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931650" y="4485005"/>
          <a:ext cx="728345" cy="502285"/>
        </a:xfrm>
        <a:prstGeom prst="rect">
          <a:avLst/>
        </a:prstGeom>
      </xdr:spPr>
    </xdr:pic>
    <xdr:clientData/>
  </xdr:twoCellAnchor>
  <xdr:twoCellAnchor editAs="oneCell">
    <xdr:from>
      <xdr:col>9</xdr:col>
      <xdr:colOff>91089</xdr:colOff>
      <xdr:row>5</xdr:row>
      <xdr:rowOff>114102</xdr:rowOff>
    </xdr:from>
    <xdr:to>
      <xdr:col>9</xdr:col>
      <xdr:colOff>819053</xdr:colOff>
      <xdr:row>5</xdr:row>
      <xdr:rowOff>604387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11863705" y="1161415"/>
          <a:ext cx="727710" cy="490220"/>
        </a:xfrm>
        <a:prstGeom prst="rect">
          <a:avLst/>
        </a:prstGeom>
      </xdr:spPr>
    </xdr:pic>
    <xdr:clientData/>
  </xdr:twoCellAnchor>
  <xdr:twoCellAnchor editAs="oneCell">
    <xdr:from>
      <xdr:col>9</xdr:col>
      <xdr:colOff>52475</xdr:colOff>
      <xdr:row>7</xdr:row>
      <xdr:rowOff>71437</xdr:rowOff>
    </xdr:from>
    <xdr:to>
      <xdr:col>9</xdr:col>
      <xdr:colOff>780440</xdr:colOff>
      <xdr:row>7</xdr:row>
      <xdr:rowOff>571890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11824970" y="2185670"/>
          <a:ext cx="728345" cy="500380"/>
        </a:xfrm>
        <a:prstGeom prst="rect">
          <a:avLst/>
        </a:prstGeom>
      </xdr:spPr>
    </xdr:pic>
    <xdr:clientData/>
  </xdr:twoCellAnchor>
  <xdr:twoCellAnchor editAs="oneCell">
    <xdr:from>
      <xdr:col>9</xdr:col>
      <xdr:colOff>184257</xdr:colOff>
      <xdr:row>9</xdr:row>
      <xdr:rowOff>124304</xdr:rowOff>
    </xdr:from>
    <xdr:to>
      <xdr:col>9</xdr:col>
      <xdr:colOff>892968</xdr:colOff>
      <xdr:row>9</xdr:row>
      <xdr:rowOff>633152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11957050" y="3743325"/>
          <a:ext cx="708660" cy="509270"/>
        </a:xfrm>
        <a:prstGeom prst="rect">
          <a:avLst/>
        </a:prstGeom>
      </xdr:spPr>
    </xdr:pic>
    <xdr:clientData/>
  </xdr:twoCellAnchor>
  <xdr:twoCellAnchor editAs="oneCell">
    <xdr:from>
      <xdr:col>9</xdr:col>
      <xdr:colOff>76648</xdr:colOff>
      <xdr:row>8</xdr:row>
      <xdr:rowOff>137946</xdr:rowOff>
    </xdr:from>
    <xdr:to>
      <xdr:col>9</xdr:col>
      <xdr:colOff>731737</xdr:colOff>
      <xdr:row>8</xdr:row>
      <xdr:rowOff>590888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960000">
          <a:off x="11849100" y="3004820"/>
          <a:ext cx="655320" cy="452755"/>
        </a:xfrm>
        <a:prstGeom prst="rect">
          <a:avLst/>
        </a:prstGeom>
      </xdr:spPr>
    </xdr:pic>
    <xdr:clientData/>
  </xdr:twoCellAnchor>
  <xdr:twoCellAnchor editAs="oneCell">
    <xdr:from>
      <xdr:col>9</xdr:col>
      <xdr:colOff>74789</xdr:colOff>
      <xdr:row>12</xdr:row>
      <xdr:rowOff>141055</xdr:rowOff>
    </xdr:from>
    <xdr:to>
      <xdr:col>9</xdr:col>
      <xdr:colOff>797699</xdr:colOff>
      <xdr:row>12</xdr:row>
      <xdr:rowOff>642244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11847195" y="5579745"/>
          <a:ext cx="723265" cy="501015"/>
        </a:xfrm>
        <a:prstGeom prst="rect">
          <a:avLst/>
        </a:prstGeom>
      </xdr:spPr>
    </xdr:pic>
    <xdr:clientData/>
  </xdr:twoCellAnchor>
  <xdr:twoCellAnchor editAs="oneCell">
    <xdr:from>
      <xdr:col>8</xdr:col>
      <xdr:colOff>93712</xdr:colOff>
      <xdr:row>5</xdr:row>
      <xdr:rowOff>48138</xdr:rowOff>
    </xdr:from>
    <xdr:to>
      <xdr:col>8</xdr:col>
      <xdr:colOff>860826</xdr:colOff>
      <xdr:row>5</xdr:row>
      <xdr:rowOff>682745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10751820" y="1095375"/>
          <a:ext cx="767080" cy="635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225027</xdr:colOff>
      <xdr:row>10</xdr:row>
      <xdr:rowOff>118077</xdr:rowOff>
    </xdr:from>
    <xdr:to>
      <xdr:col>8</xdr:col>
      <xdr:colOff>949099</xdr:colOff>
      <xdr:row>10</xdr:row>
      <xdr:rowOff>716260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10883265" y="4489450"/>
          <a:ext cx="723900" cy="598170"/>
        </a:xfrm>
        <a:prstGeom prst="rect">
          <a:avLst/>
        </a:prstGeom>
      </xdr:spPr>
    </xdr:pic>
    <xdr:clientData/>
  </xdr:twoCellAnchor>
  <xdr:twoCellAnchor editAs="oneCell">
    <xdr:from>
      <xdr:col>8</xdr:col>
      <xdr:colOff>178593</xdr:colOff>
      <xdr:row>7</xdr:row>
      <xdr:rowOff>81716</xdr:rowOff>
    </xdr:from>
    <xdr:to>
      <xdr:col>8</xdr:col>
      <xdr:colOff>928686</xdr:colOff>
      <xdr:row>7</xdr:row>
      <xdr:rowOff>697059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10836910" y="2195830"/>
          <a:ext cx="749935" cy="615315"/>
        </a:xfrm>
        <a:prstGeom prst="rect">
          <a:avLst/>
        </a:prstGeom>
      </xdr:spPr>
    </xdr:pic>
    <xdr:clientData/>
  </xdr:twoCellAnchor>
  <xdr:twoCellAnchor editAs="oneCell">
    <xdr:from>
      <xdr:col>8</xdr:col>
      <xdr:colOff>135008</xdr:colOff>
      <xdr:row>9</xdr:row>
      <xdr:rowOff>120764</xdr:rowOff>
    </xdr:from>
    <xdr:to>
      <xdr:col>8</xdr:col>
      <xdr:colOff>899575</xdr:colOff>
      <xdr:row>9</xdr:row>
      <xdr:rowOff>738960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10793095" y="3740150"/>
          <a:ext cx="764540" cy="617855"/>
        </a:xfrm>
        <a:prstGeom prst="rect">
          <a:avLst/>
        </a:prstGeom>
      </xdr:spPr>
    </xdr:pic>
    <xdr:clientData/>
  </xdr:twoCellAnchor>
  <xdr:twoCellAnchor editAs="oneCell">
    <xdr:from>
      <xdr:col>8</xdr:col>
      <xdr:colOff>158126</xdr:colOff>
      <xdr:row>8</xdr:row>
      <xdr:rowOff>105995</xdr:rowOff>
    </xdr:from>
    <xdr:to>
      <xdr:col>8</xdr:col>
      <xdr:colOff>928687</xdr:colOff>
      <xdr:row>8</xdr:row>
      <xdr:rowOff>724754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10816590" y="2972435"/>
          <a:ext cx="770255" cy="6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78627</xdr:colOff>
      <xdr:row>12</xdr:row>
      <xdr:rowOff>148361</xdr:rowOff>
    </xdr:from>
    <xdr:to>
      <xdr:col>8</xdr:col>
      <xdr:colOff>906702</xdr:colOff>
      <xdr:row>12</xdr:row>
      <xdr:rowOff>679512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10736580" y="5586730"/>
          <a:ext cx="828040" cy="531495"/>
        </a:xfrm>
        <a:prstGeom prst="rect">
          <a:avLst/>
        </a:prstGeom>
      </xdr:spPr>
    </xdr:pic>
    <xdr:clientData/>
  </xdr:twoCellAnchor>
  <xdr:twoCellAnchor editAs="oneCell">
    <xdr:from>
      <xdr:col>4</xdr:col>
      <xdr:colOff>198408</xdr:colOff>
      <xdr:row>26</xdr:row>
      <xdr:rowOff>145689</xdr:rowOff>
    </xdr:from>
    <xdr:to>
      <xdr:col>4</xdr:col>
      <xdr:colOff>1381126</xdr:colOff>
      <xdr:row>26</xdr:row>
      <xdr:rowOff>607767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17645" y="11527790"/>
          <a:ext cx="1183005" cy="4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210927</xdr:colOff>
      <xdr:row>24</xdr:row>
      <xdr:rowOff>203438</xdr:rowOff>
    </xdr:from>
    <xdr:to>
      <xdr:col>4</xdr:col>
      <xdr:colOff>1420247</xdr:colOff>
      <xdr:row>24</xdr:row>
      <xdr:rowOff>663728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4030345" y="10518775"/>
          <a:ext cx="1209040" cy="4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199964</xdr:colOff>
      <xdr:row>21</xdr:row>
      <xdr:rowOff>112607</xdr:rowOff>
    </xdr:from>
    <xdr:to>
      <xdr:col>4</xdr:col>
      <xdr:colOff>1393032</xdr:colOff>
      <xdr:row>21</xdr:row>
      <xdr:rowOff>593044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18915" y="8608695"/>
          <a:ext cx="1193165" cy="48006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20</xdr:row>
      <xdr:rowOff>168408</xdr:rowOff>
    </xdr:from>
    <xdr:to>
      <xdr:col>4</xdr:col>
      <xdr:colOff>1404938</xdr:colOff>
      <xdr:row>20</xdr:row>
      <xdr:rowOff>584970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10025" y="7912100"/>
          <a:ext cx="1214120" cy="416560"/>
        </a:xfrm>
        <a:prstGeom prst="rect">
          <a:avLst/>
        </a:prstGeom>
      </xdr:spPr>
    </xdr:pic>
    <xdr:clientData/>
  </xdr:twoCellAnchor>
  <xdr:twoCellAnchor editAs="oneCell">
    <xdr:from>
      <xdr:col>6</xdr:col>
      <xdr:colOff>200721</xdr:colOff>
      <xdr:row>26</xdr:row>
      <xdr:rowOff>135476</xdr:rowOff>
    </xdr:from>
    <xdr:to>
      <xdr:col>6</xdr:col>
      <xdr:colOff>1388488</xdr:colOff>
      <xdr:row>26</xdr:row>
      <xdr:rowOff>619125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53935" y="11517630"/>
          <a:ext cx="1187450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167363</xdr:colOff>
      <xdr:row>24</xdr:row>
      <xdr:rowOff>181038</xdr:rowOff>
    </xdr:from>
    <xdr:to>
      <xdr:col>6</xdr:col>
      <xdr:colOff>1332223</xdr:colOff>
      <xdr:row>24</xdr:row>
      <xdr:rowOff>644869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7320280" y="10496550"/>
          <a:ext cx="1164590" cy="463550"/>
        </a:xfrm>
        <a:prstGeom prst="rect">
          <a:avLst/>
        </a:prstGeom>
      </xdr:spPr>
    </xdr:pic>
    <xdr:clientData/>
  </xdr:twoCellAnchor>
  <xdr:twoCellAnchor editAs="oneCell">
    <xdr:from>
      <xdr:col>6</xdr:col>
      <xdr:colOff>147616</xdr:colOff>
      <xdr:row>20</xdr:row>
      <xdr:rowOff>119062</xdr:rowOff>
    </xdr:from>
    <xdr:to>
      <xdr:col>6</xdr:col>
      <xdr:colOff>1345408</xdr:colOff>
      <xdr:row>20</xdr:row>
      <xdr:rowOff>612624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00595" y="7862570"/>
          <a:ext cx="1197610" cy="493395"/>
        </a:xfrm>
        <a:prstGeom prst="rect">
          <a:avLst/>
        </a:prstGeom>
      </xdr:spPr>
    </xdr:pic>
    <xdr:clientData/>
  </xdr:twoCellAnchor>
  <xdr:twoCellAnchor editAs="oneCell">
    <xdr:from>
      <xdr:col>6</xdr:col>
      <xdr:colOff>123172</xdr:colOff>
      <xdr:row>21</xdr:row>
      <xdr:rowOff>139881</xdr:rowOff>
    </xdr:from>
    <xdr:to>
      <xdr:col>6</xdr:col>
      <xdr:colOff>1402473</xdr:colOff>
      <xdr:row>21</xdr:row>
      <xdr:rowOff>631031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7275830" y="8636000"/>
          <a:ext cx="1279525" cy="490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85045</xdr:colOff>
      <xdr:row>22</xdr:row>
      <xdr:rowOff>117675</xdr:rowOff>
    </xdr:from>
    <xdr:to>
      <xdr:col>6</xdr:col>
      <xdr:colOff>1268866</xdr:colOff>
      <xdr:row>22</xdr:row>
      <xdr:rowOff>570803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7237730" y="9366250"/>
          <a:ext cx="1184275" cy="452755"/>
        </a:xfrm>
        <a:prstGeom prst="rect">
          <a:avLst/>
        </a:prstGeom>
      </xdr:spPr>
    </xdr:pic>
    <xdr:clientData/>
  </xdr:twoCellAnchor>
  <xdr:twoCellAnchor editAs="oneCell">
    <xdr:from>
      <xdr:col>4</xdr:col>
      <xdr:colOff>152187</xdr:colOff>
      <xdr:row>22</xdr:row>
      <xdr:rowOff>172497</xdr:rowOff>
    </xdr:from>
    <xdr:to>
      <xdr:col>4</xdr:col>
      <xdr:colOff>1250762</xdr:colOff>
      <xdr:row>22</xdr:row>
      <xdr:rowOff>614338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971290" y="9420860"/>
          <a:ext cx="1098550" cy="441960"/>
        </a:xfrm>
        <a:prstGeom prst="rect">
          <a:avLst/>
        </a:prstGeom>
      </xdr:spPr>
    </xdr:pic>
    <xdr:clientData/>
  </xdr:twoCellAnchor>
  <xdr:twoCellAnchor editAs="oneCell">
    <xdr:from>
      <xdr:col>5</xdr:col>
      <xdr:colOff>310269</xdr:colOff>
      <xdr:row>26</xdr:row>
      <xdr:rowOff>202099</xdr:rowOff>
    </xdr:from>
    <xdr:to>
      <xdr:col>5</xdr:col>
      <xdr:colOff>1547813</xdr:colOff>
      <xdr:row>26</xdr:row>
      <xdr:rowOff>633154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>
        <a:xfrm>
          <a:off x="5710555" y="11584305"/>
          <a:ext cx="1237615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219511</xdr:colOff>
      <xdr:row>20</xdr:row>
      <xdr:rowOff>154382</xdr:rowOff>
    </xdr:from>
    <xdr:to>
      <xdr:col>5</xdr:col>
      <xdr:colOff>1553157</xdr:colOff>
      <xdr:row>20</xdr:row>
      <xdr:rowOff>595312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>
        <a:xfrm>
          <a:off x="5619750" y="7898130"/>
          <a:ext cx="1333500" cy="440690"/>
        </a:xfrm>
        <a:prstGeom prst="rect">
          <a:avLst/>
        </a:prstGeom>
      </xdr:spPr>
    </xdr:pic>
    <xdr:clientData/>
  </xdr:twoCellAnchor>
  <xdr:twoCellAnchor editAs="oneCell">
    <xdr:from>
      <xdr:col>3</xdr:col>
      <xdr:colOff>118709</xdr:colOff>
      <xdr:row>26</xdr:row>
      <xdr:rowOff>141480</xdr:rowOff>
    </xdr:from>
    <xdr:to>
      <xdr:col>3</xdr:col>
      <xdr:colOff>1285876</xdr:colOff>
      <xdr:row>26</xdr:row>
      <xdr:rowOff>559161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2556510" y="11523345"/>
          <a:ext cx="1167765" cy="417830"/>
        </a:xfrm>
        <a:prstGeom prst="rect">
          <a:avLst/>
        </a:prstGeom>
      </xdr:spPr>
    </xdr:pic>
    <xdr:clientData/>
  </xdr:twoCellAnchor>
  <xdr:twoCellAnchor editAs="oneCell">
    <xdr:from>
      <xdr:col>3</xdr:col>
      <xdr:colOff>89924</xdr:colOff>
      <xdr:row>20</xdr:row>
      <xdr:rowOff>166686</xdr:rowOff>
    </xdr:from>
    <xdr:to>
      <xdr:col>3</xdr:col>
      <xdr:colOff>1305025</xdr:colOff>
      <xdr:row>20</xdr:row>
      <xdr:rowOff>629943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>
        <a:xfrm>
          <a:off x="2527935" y="7910195"/>
          <a:ext cx="1215390" cy="463550"/>
        </a:xfrm>
        <a:prstGeom prst="rect">
          <a:avLst/>
        </a:prstGeom>
      </xdr:spPr>
    </xdr:pic>
    <xdr:clientData/>
  </xdr:twoCellAnchor>
  <xdr:twoCellAnchor editAs="oneCell">
    <xdr:from>
      <xdr:col>5</xdr:col>
      <xdr:colOff>198893</xdr:colOff>
      <xdr:row>24</xdr:row>
      <xdr:rowOff>213615</xdr:rowOff>
    </xdr:from>
    <xdr:to>
      <xdr:col>5</xdr:col>
      <xdr:colOff>1559671</xdr:colOff>
      <xdr:row>24</xdr:row>
      <xdr:rowOff>677610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>
        <a:xfrm>
          <a:off x="5599430" y="10528935"/>
          <a:ext cx="1360805" cy="464185"/>
        </a:xfrm>
        <a:prstGeom prst="rect">
          <a:avLst/>
        </a:prstGeom>
      </xdr:spPr>
    </xdr:pic>
    <xdr:clientData/>
  </xdr:twoCellAnchor>
  <xdr:twoCellAnchor editAs="oneCell">
    <xdr:from>
      <xdr:col>3</xdr:col>
      <xdr:colOff>87186</xdr:colOff>
      <xdr:row>24</xdr:row>
      <xdr:rowOff>207740</xdr:rowOff>
    </xdr:from>
    <xdr:to>
      <xdr:col>3</xdr:col>
      <xdr:colOff>1328703</xdr:colOff>
      <xdr:row>24</xdr:row>
      <xdr:rowOff>630385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2525395" y="10523220"/>
          <a:ext cx="1241425" cy="4222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1901599</xdr:colOff>
      <xdr:row>22</xdr:row>
      <xdr:rowOff>170847</xdr:rowOff>
    </xdr:from>
    <xdr:to>
      <xdr:col>3</xdr:col>
      <xdr:colOff>1285025</xdr:colOff>
      <xdr:row>22</xdr:row>
      <xdr:rowOff>602574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/>
        <a:srcRect/>
        <a:stretch>
          <a:fillRect/>
        </a:stretch>
      </xdr:blipFill>
      <xdr:spPr>
        <a:xfrm>
          <a:off x="2425065" y="9419590"/>
          <a:ext cx="1297940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156619</xdr:colOff>
      <xdr:row>22</xdr:row>
      <xdr:rowOff>163466</xdr:rowOff>
    </xdr:from>
    <xdr:to>
      <xdr:col>5</xdr:col>
      <xdr:colOff>1506990</xdr:colOff>
      <xdr:row>22</xdr:row>
      <xdr:rowOff>617719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email"/>
        <a:srcRect/>
        <a:stretch>
          <a:fillRect/>
        </a:stretch>
      </xdr:blipFill>
      <xdr:spPr>
        <a:xfrm>
          <a:off x="5556885" y="9411970"/>
          <a:ext cx="1350645" cy="454025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154782</xdr:colOff>
      <xdr:row>37</xdr:row>
      <xdr:rowOff>134843</xdr:rowOff>
    </xdr:from>
    <xdr:to>
      <xdr:col>3</xdr:col>
      <xdr:colOff>1198470</xdr:colOff>
      <xdr:row>37</xdr:row>
      <xdr:rowOff>607334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592705" y="15450820"/>
          <a:ext cx="1043940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168346</xdr:colOff>
      <xdr:row>38</xdr:row>
      <xdr:rowOff>176894</xdr:rowOff>
    </xdr:from>
    <xdr:to>
      <xdr:col>3</xdr:col>
      <xdr:colOff>1279049</xdr:colOff>
      <xdr:row>38</xdr:row>
      <xdr:rowOff>649107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2606675" y="16245205"/>
          <a:ext cx="1110615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36</xdr:row>
      <xdr:rowOff>169863</xdr:rowOff>
    </xdr:from>
    <xdr:to>
      <xdr:col>3</xdr:col>
      <xdr:colOff>1173250</xdr:colOff>
      <xdr:row>36</xdr:row>
      <xdr:rowOff>575801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2628900" y="14733270"/>
          <a:ext cx="982345" cy="405765"/>
        </a:xfrm>
        <a:prstGeom prst="rect">
          <a:avLst/>
        </a:prstGeom>
      </xdr:spPr>
    </xdr:pic>
    <xdr:clientData/>
  </xdr:twoCellAnchor>
  <xdr:twoCellAnchor editAs="oneCell">
    <xdr:from>
      <xdr:col>3</xdr:col>
      <xdr:colOff>156788</xdr:colOff>
      <xdr:row>39</xdr:row>
      <xdr:rowOff>202368</xdr:rowOff>
    </xdr:from>
    <xdr:to>
      <xdr:col>3</xdr:col>
      <xdr:colOff>1184415</xdr:colOff>
      <xdr:row>39</xdr:row>
      <xdr:rowOff>572549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2594610" y="17023080"/>
          <a:ext cx="1028065" cy="370205"/>
        </a:xfrm>
        <a:prstGeom prst="rect">
          <a:avLst/>
        </a:prstGeom>
      </xdr:spPr>
    </xdr:pic>
    <xdr:clientData/>
  </xdr:twoCellAnchor>
  <xdr:twoCellAnchor editAs="oneCell">
    <xdr:from>
      <xdr:col>4</xdr:col>
      <xdr:colOff>316078</xdr:colOff>
      <xdr:row>38</xdr:row>
      <xdr:rowOff>231321</xdr:rowOff>
    </xdr:from>
    <xdr:to>
      <xdr:col>4</xdr:col>
      <xdr:colOff>1317018</xdr:colOff>
      <xdr:row>38</xdr:row>
      <xdr:rowOff>644634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xfrm>
          <a:off x="4135120" y="16299815"/>
          <a:ext cx="1001395" cy="413385"/>
        </a:xfrm>
        <a:prstGeom prst="rect">
          <a:avLst/>
        </a:prstGeom>
      </xdr:spPr>
    </xdr:pic>
    <xdr:clientData/>
  </xdr:twoCellAnchor>
  <xdr:twoCellAnchor editAs="oneCell">
    <xdr:from>
      <xdr:col>4</xdr:col>
      <xdr:colOff>273764</xdr:colOff>
      <xdr:row>39</xdr:row>
      <xdr:rowOff>184814</xdr:rowOff>
    </xdr:from>
    <xdr:to>
      <xdr:col>4</xdr:col>
      <xdr:colOff>1287913</xdr:colOff>
      <xdr:row>39</xdr:row>
      <xdr:rowOff>619125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093210" y="17005935"/>
          <a:ext cx="1014095" cy="434340"/>
        </a:xfrm>
        <a:prstGeom prst="rect">
          <a:avLst/>
        </a:prstGeom>
      </xdr:spPr>
    </xdr:pic>
    <xdr:clientData/>
  </xdr:twoCellAnchor>
  <xdr:twoCellAnchor editAs="oneCell">
    <xdr:from>
      <xdr:col>4</xdr:col>
      <xdr:colOff>302969</xdr:colOff>
      <xdr:row>36</xdr:row>
      <xdr:rowOff>154780</xdr:rowOff>
    </xdr:from>
    <xdr:to>
      <xdr:col>4</xdr:col>
      <xdr:colOff>1282391</xdr:colOff>
      <xdr:row>36</xdr:row>
      <xdr:rowOff>578825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22420" y="14718030"/>
          <a:ext cx="979170" cy="424180"/>
        </a:xfrm>
        <a:prstGeom prst="rect">
          <a:avLst/>
        </a:prstGeom>
      </xdr:spPr>
    </xdr:pic>
    <xdr:clientData/>
  </xdr:twoCellAnchor>
  <xdr:twoCellAnchor editAs="oneCell">
    <xdr:from>
      <xdr:col>4</xdr:col>
      <xdr:colOff>277455</xdr:colOff>
      <xdr:row>37</xdr:row>
      <xdr:rowOff>199252</xdr:rowOff>
    </xdr:from>
    <xdr:to>
      <xdr:col>4</xdr:col>
      <xdr:colOff>1258954</xdr:colOff>
      <xdr:row>37</xdr:row>
      <xdr:rowOff>591851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96385" y="15514955"/>
          <a:ext cx="981710" cy="393065"/>
        </a:xfrm>
        <a:prstGeom prst="rect">
          <a:avLst/>
        </a:prstGeom>
      </xdr:spPr>
    </xdr:pic>
    <xdr:clientData/>
  </xdr:twoCellAnchor>
  <xdr:twoCellAnchor editAs="oneCell">
    <xdr:from>
      <xdr:col>4</xdr:col>
      <xdr:colOff>226220</xdr:colOff>
      <xdr:row>34</xdr:row>
      <xdr:rowOff>190500</xdr:rowOff>
    </xdr:from>
    <xdr:to>
      <xdr:col>4</xdr:col>
      <xdr:colOff>1285876</xdr:colOff>
      <xdr:row>34</xdr:row>
      <xdr:rowOff>615700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xfrm>
          <a:off x="4045585" y="13687425"/>
          <a:ext cx="1059815" cy="424815"/>
        </a:xfrm>
        <a:prstGeom prst="rect">
          <a:avLst/>
        </a:prstGeom>
      </xdr:spPr>
    </xdr:pic>
    <xdr:clientData/>
  </xdr:twoCellAnchor>
  <xdr:twoCellAnchor editAs="oneCell">
    <xdr:from>
      <xdr:col>5</xdr:col>
      <xdr:colOff>503690</xdr:colOff>
      <xdr:row>38</xdr:row>
      <xdr:rowOff>122181</xdr:rowOff>
    </xdr:from>
    <xdr:to>
      <xdr:col>5</xdr:col>
      <xdr:colOff>1216150</xdr:colOff>
      <xdr:row>38</xdr:row>
      <xdr:rowOff>672863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904230" y="16190595"/>
          <a:ext cx="712470" cy="550545"/>
        </a:xfrm>
        <a:prstGeom prst="rect">
          <a:avLst/>
        </a:prstGeom>
      </xdr:spPr>
    </xdr:pic>
    <xdr:clientData/>
  </xdr:twoCellAnchor>
  <xdr:twoCellAnchor editAs="oneCell">
    <xdr:from>
      <xdr:col>5</xdr:col>
      <xdr:colOff>494975</xdr:colOff>
      <xdr:row>39</xdr:row>
      <xdr:rowOff>84272</xdr:rowOff>
    </xdr:from>
    <xdr:to>
      <xdr:col>5</xdr:col>
      <xdr:colOff>1207436</xdr:colOff>
      <xdr:row>39</xdr:row>
      <xdr:rowOff>632866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95340" y="16904970"/>
          <a:ext cx="712470" cy="548640"/>
        </a:xfrm>
        <a:prstGeom prst="rect">
          <a:avLst/>
        </a:prstGeom>
      </xdr:spPr>
    </xdr:pic>
    <xdr:clientData/>
  </xdr:twoCellAnchor>
  <xdr:twoCellAnchor editAs="oneCell">
    <xdr:from>
      <xdr:col>5</xdr:col>
      <xdr:colOff>540369</xdr:colOff>
      <xdr:row>34</xdr:row>
      <xdr:rowOff>112714</xdr:rowOff>
    </xdr:from>
    <xdr:to>
      <xdr:col>5</xdr:col>
      <xdr:colOff>1250456</xdr:colOff>
      <xdr:row>34</xdr:row>
      <xdr:rowOff>660123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5940425" y="13609320"/>
          <a:ext cx="710565" cy="547370"/>
        </a:xfrm>
        <a:prstGeom prst="rect">
          <a:avLst/>
        </a:prstGeom>
      </xdr:spPr>
    </xdr:pic>
    <xdr:clientData/>
  </xdr:twoCellAnchor>
  <xdr:twoCellAnchor editAs="oneCell">
    <xdr:from>
      <xdr:col>5</xdr:col>
      <xdr:colOff>531261</xdr:colOff>
      <xdr:row>36</xdr:row>
      <xdr:rowOff>107156</xdr:rowOff>
    </xdr:from>
    <xdr:to>
      <xdr:col>5</xdr:col>
      <xdr:colOff>1238974</xdr:colOff>
      <xdr:row>36</xdr:row>
      <xdr:rowOff>662876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931535" y="14670405"/>
          <a:ext cx="708025" cy="555625"/>
        </a:xfrm>
        <a:prstGeom prst="rect">
          <a:avLst/>
        </a:prstGeom>
      </xdr:spPr>
    </xdr:pic>
    <xdr:clientData/>
  </xdr:twoCellAnchor>
  <xdr:twoCellAnchor editAs="oneCell">
    <xdr:from>
      <xdr:col>5</xdr:col>
      <xdr:colOff>472158</xdr:colOff>
      <xdr:row>37</xdr:row>
      <xdr:rowOff>102852</xdr:rowOff>
    </xdr:from>
    <xdr:to>
      <xdr:col>5</xdr:col>
      <xdr:colOff>1184619</xdr:colOff>
      <xdr:row>37</xdr:row>
      <xdr:rowOff>647886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5872480" y="15418435"/>
          <a:ext cx="712470" cy="545465"/>
        </a:xfrm>
        <a:prstGeom prst="rect">
          <a:avLst/>
        </a:prstGeom>
      </xdr:spPr>
    </xdr:pic>
    <xdr:clientData/>
  </xdr:twoCellAnchor>
  <xdr:twoCellAnchor editAs="oneCell">
    <xdr:from>
      <xdr:col>5</xdr:col>
      <xdr:colOff>460942</xdr:colOff>
      <xdr:row>41</xdr:row>
      <xdr:rowOff>136004</xdr:rowOff>
    </xdr:from>
    <xdr:to>
      <xdr:col>5</xdr:col>
      <xdr:colOff>1343206</xdr:colOff>
      <xdr:row>41</xdr:row>
      <xdr:rowOff>635915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5861050" y="18023840"/>
          <a:ext cx="882650" cy="499745"/>
        </a:xfrm>
        <a:prstGeom prst="rect">
          <a:avLst/>
        </a:prstGeom>
      </xdr:spPr>
    </xdr:pic>
    <xdr:clientData/>
  </xdr:twoCellAnchor>
  <xdr:twoCellAnchor editAs="oneCell">
    <xdr:from>
      <xdr:col>6</xdr:col>
      <xdr:colOff>534031</xdr:colOff>
      <xdr:row>38</xdr:row>
      <xdr:rowOff>231322</xdr:rowOff>
    </xdr:from>
    <xdr:to>
      <xdr:col>6</xdr:col>
      <xdr:colOff>1160661</xdr:colOff>
      <xdr:row>38</xdr:row>
      <xdr:rowOff>662245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7686675" y="16299815"/>
          <a:ext cx="626745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604058</xdr:colOff>
      <xdr:row>39</xdr:row>
      <xdr:rowOff>213234</xdr:rowOff>
    </xdr:from>
    <xdr:to>
      <xdr:col>6</xdr:col>
      <xdr:colOff>1216247</xdr:colOff>
      <xdr:row>39</xdr:row>
      <xdr:rowOff>630173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757160" y="17033875"/>
          <a:ext cx="612140" cy="417195"/>
        </a:xfrm>
        <a:prstGeom prst="rect">
          <a:avLst/>
        </a:prstGeom>
      </xdr:spPr>
    </xdr:pic>
    <xdr:clientData/>
  </xdr:twoCellAnchor>
  <xdr:twoCellAnchor editAs="oneCell">
    <xdr:from>
      <xdr:col>6</xdr:col>
      <xdr:colOff>644589</xdr:colOff>
      <xdr:row>34</xdr:row>
      <xdr:rowOff>169811</xdr:rowOff>
    </xdr:from>
    <xdr:to>
      <xdr:col>6</xdr:col>
      <xdr:colOff>1252712</xdr:colOff>
      <xdr:row>34</xdr:row>
      <xdr:rowOff>607089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797800" y="13666470"/>
          <a:ext cx="607695" cy="437515"/>
        </a:xfrm>
        <a:prstGeom prst="rect">
          <a:avLst/>
        </a:prstGeom>
      </xdr:spPr>
    </xdr:pic>
    <xdr:clientData/>
  </xdr:twoCellAnchor>
  <xdr:twoCellAnchor editAs="oneCell">
    <xdr:from>
      <xdr:col>6</xdr:col>
      <xdr:colOff>598938</xdr:colOff>
      <xdr:row>37</xdr:row>
      <xdr:rowOff>173584</xdr:rowOff>
    </xdr:from>
    <xdr:to>
      <xdr:col>6</xdr:col>
      <xdr:colOff>1209095</xdr:colOff>
      <xdr:row>37</xdr:row>
      <xdr:rowOff>583406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7752080" y="15489555"/>
          <a:ext cx="61023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574867</xdr:colOff>
      <xdr:row>36</xdr:row>
      <xdr:rowOff>220827</xdr:rowOff>
    </xdr:from>
    <xdr:to>
      <xdr:col>6</xdr:col>
      <xdr:colOff>1187056</xdr:colOff>
      <xdr:row>36</xdr:row>
      <xdr:rowOff>650987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7727950" y="14784070"/>
          <a:ext cx="612140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641515</xdr:colOff>
      <xdr:row>41</xdr:row>
      <xdr:rowOff>147305</xdr:rowOff>
    </xdr:from>
    <xdr:to>
      <xdr:col>6</xdr:col>
      <xdr:colOff>1273374</xdr:colOff>
      <xdr:row>41</xdr:row>
      <xdr:rowOff>597159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7794625" y="18034635"/>
          <a:ext cx="631825" cy="450215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166686</xdr:colOff>
      <xdr:row>41</xdr:row>
      <xdr:rowOff>147587</xdr:rowOff>
    </xdr:from>
    <xdr:to>
      <xdr:col>3</xdr:col>
      <xdr:colOff>1238250</xdr:colOff>
      <xdr:row>41</xdr:row>
      <xdr:rowOff>594466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2604770" y="18035270"/>
          <a:ext cx="1071880" cy="447040"/>
        </a:xfrm>
        <a:prstGeom prst="rect">
          <a:avLst/>
        </a:prstGeom>
      </xdr:spPr>
    </xdr:pic>
    <xdr:clientData/>
  </xdr:twoCellAnchor>
  <xdr:twoCellAnchor editAs="oneCell">
    <xdr:from>
      <xdr:col>4</xdr:col>
      <xdr:colOff>236800</xdr:colOff>
      <xdr:row>41</xdr:row>
      <xdr:rowOff>142874</xdr:rowOff>
    </xdr:from>
    <xdr:to>
      <xdr:col>4</xdr:col>
      <xdr:colOff>1266167</xdr:colOff>
      <xdr:row>41</xdr:row>
      <xdr:rowOff>607218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055745" y="18030190"/>
          <a:ext cx="1029335" cy="464820"/>
        </a:xfrm>
        <a:prstGeom prst="rect">
          <a:avLst/>
        </a:prstGeom>
      </xdr:spPr>
    </xdr:pic>
    <xdr:clientData/>
  </xdr:twoCellAnchor>
  <xdr:twoCellAnchor editAs="oneCell">
    <xdr:from>
      <xdr:col>3</xdr:col>
      <xdr:colOff>197666</xdr:colOff>
      <xdr:row>52</xdr:row>
      <xdr:rowOff>123589</xdr:rowOff>
    </xdr:from>
    <xdr:to>
      <xdr:col>3</xdr:col>
      <xdr:colOff>1209699</xdr:colOff>
      <xdr:row>52</xdr:row>
      <xdr:rowOff>467731</xdr:rowOff>
    </xdr:to>
    <xdr:pic>
      <xdr:nvPicPr>
        <xdr:cNvPr id="8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/>
        <a:srcRect/>
        <a:stretch>
          <a:fillRect/>
        </a:stretch>
      </xdr:blipFill>
      <xdr:spPr>
        <a:xfrm>
          <a:off x="2633345" y="22099125"/>
          <a:ext cx="1012033" cy="3441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359488</xdr:colOff>
      <xdr:row>52</xdr:row>
      <xdr:rowOff>200158</xdr:rowOff>
    </xdr:from>
    <xdr:to>
      <xdr:col>4</xdr:col>
      <xdr:colOff>1416517</xdr:colOff>
      <xdr:row>52</xdr:row>
      <xdr:rowOff>547686</xdr:rowOff>
    </xdr:to>
    <xdr:pic>
      <xdr:nvPicPr>
        <xdr:cNvPr id="83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/>
        <a:srcRect/>
        <a:stretch>
          <a:fillRect/>
        </a:stretch>
      </xdr:blipFill>
      <xdr:spPr>
        <a:xfrm>
          <a:off x="4178935" y="22212300"/>
          <a:ext cx="1056640" cy="3473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190501</xdr:colOff>
      <xdr:row>49</xdr:row>
      <xdr:rowOff>176212</xdr:rowOff>
    </xdr:from>
    <xdr:to>
      <xdr:col>3</xdr:col>
      <xdr:colOff>1260260</xdr:colOff>
      <xdr:row>49</xdr:row>
      <xdr:rowOff>533400</xdr:rowOff>
    </xdr:to>
    <xdr:pic>
      <xdr:nvPicPr>
        <xdr:cNvPr id="8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/>
        <a:srcRect/>
        <a:stretch>
          <a:fillRect/>
        </a:stretch>
      </xdr:blipFill>
      <xdr:spPr>
        <a:xfrm>
          <a:off x="2628900" y="20368895"/>
          <a:ext cx="1069340" cy="3575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335334</xdr:colOff>
      <xdr:row>49</xdr:row>
      <xdr:rowOff>190499</xdr:rowOff>
    </xdr:from>
    <xdr:to>
      <xdr:col>4</xdr:col>
      <xdr:colOff>1445745</xdr:colOff>
      <xdr:row>49</xdr:row>
      <xdr:rowOff>532704</xdr:rowOff>
    </xdr:to>
    <xdr:pic>
      <xdr:nvPicPr>
        <xdr:cNvPr id="8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/>
        <a:srcRect/>
        <a:stretch>
          <a:fillRect/>
        </a:stretch>
      </xdr:blipFill>
      <xdr:spPr>
        <a:xfrm>
          <a:off x="4154805" y="20382865"/>
          <a:ext cx="1109980" cy="3422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182358</xdr:colOff>
      <xdr:row>49</xdr:row>
      <xdr:rowOff>113792</xdr:rowOff>
    </xdr:from>
    <xdr:to>
      <xdr:col>10</xdr:col>
      <xdr:colOff>972124</xdr:colOff>
      <xdr:row>49</xdr:row>
      <xdr:rowOff>686247</xdr:rowOff>
    </xdr:to>
    <xdr:pic>
      <xdr:nvPicPr>
        <xdr:cNvPr id="8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/>
        <a:srcRect/>
        <a:stretch>
          <a:fillRect/>
        </a:stretch>
      </xdr:blipFill>
      <xdr:spPr>
        <a:xfrm>
          <a:off x="13069570" y="20306665"/>
          <a:ext cx="789305" cy="5721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222298</xdr:colOff>
      <xdr:row>52</xdr:row>
      <xdr:rowOff>107157</xdr:rowOff>
    </xdr:from>
    <xdr:to>
      <xdr:col>10</xdr:col>
      <xdr:colOff>982887</xdr:colOff>
      <xdr:row>52</xdr:row>
      <xdr:rowOff>681623</xdr:rowOff>
    </xdr:to>
    <xdr:pic>
      <xdr:nvPicPr>
        <xdr:cNvPr id="8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/>
        <a:srcRect/>
        <a:stretch>
          <a:fillRect/>
        </a:stretch>
      </xdr:blipFill>
      <xdr:spPr>
        <a:xfrm>
          <a:off x="13109575" y="22118955"/>
          <a:ext cx="760095" cy="574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156367</xdr:colOff>
      <xdr:row>52</xdr:row>
      <xdr:rowOff>185526</xdr:rowOff>
    </xdr:from>
    <xdr:to>
      <xdr:col>11</xdr:col>
      <xdr:colOff>794511</xdr:colOff>
      <xdr:row>52</xdr:row>
      <xdr:rowOff>649283</xdr:rowOff>
    </xdr:to>
    <xdr:pic>
      <xdr:nvPicPr>
        <xdr:cNvPr id="8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/>
        <a:srcRect/>
        <a:stretch>
          <a:fillRect/>
        </a:stretch>
      </xdr:blipFill>
      <xdr:spPr>
        <a:xfrm>
          <a:off x="14157960" y="22197695"/>
          <a:ext cx="638175" cy="46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90997</xdr:colOff>
      <xdr:row>49</xdr:row>
      <xdr:rowOff>153450</xdr:rowOff>
    </xdr:from>
    <xdr:to>
      <xdr:col>11</xdr:col>
      <xdr:colOff>766510</xdr:colOff>
      <xdr:row>49</xdr:row>
      <xdr:rowOff>619123</xdr:rowOff>
    </xdr:to>
    <xdr:pic>
      <xdr:nvPicPr>
        <xdr:cNvPr id="89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/>
        <a:srcRect/>
        <a:stretch>
          <a:fillRect/>
        </a:stretch>
      </xdr:blipFill>
      <xdr:spPr>
        <a:xfrm>
          <a:off x="14092555" y="20346035"/>
          <a:ext cx="675640" cy="4654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157477</xdr:colOff>
      <xdr:row>49</xdr:row>
      <xdr:rowOff>118603</xdr:rowOff>
    </xdr:from>
    <xdr:to>
      <xdr:col>8</xdr:col>
      <xdr:colOff>981194</xdr:colOff>
      <xdr:row>49</xdr:row>
      <xdr:rowOff>591639</xdr:rowOff>
    </xdr:to>
    <xdr:pic>
      <xdr:nvPicPr>
        <xdr:cNvPr id="90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/>
        <a:srcRect/>
        <a:stretch>
          <a:fillRect/>
        </a:stretch>
      </xdr:blipFill>
      <xdr:spPr>
        <a:xfrm>
          <a:off x="10815320" y="20311110"/>
          <a:ext cx="824230" cy="473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155321</xdr:colOff>
      <xdr:row>52</xdr:row>
      <xdr:rowOff>190501</xdr:rowOff>
    </xdr:from>
    <xdr:to>
      <xdr:col>8</xdr:col>
      <xdr:colOff>966294</xdr:colOff>
      <xdr:row>52</xdr:row>
      <xdr:rowOff>645125</xdr:rowOff>
    </xdr:to>
    <xdr:pic>
      <xdr:nvPicPr>
        <xdr:cNvPr id="9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/>
        <a:srcRect/>
        <a:stretch>
          <a:fillRect/>
        </a:stretch>
      </xdr:blipFill>
      <xdr:spPr>
        <a:xfrm>
          <a:off x="10813415" y="22202775"/>
          <a:ext cx="810895" cy="45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54</xdr:row>
      <xdr:rowOff>127753</xdr:rowOff>
    </xdr:from>
    <xdr:to>
      <xdr:col>8</xdr:col>
      <xdr:colOff>933418</xdr:colOff>
      <xdr:row>54</xdr:row>
      <xdr:rowOff>595972</xdr:rowOff>
    </xdr:to>
    <xdr:pic>
      <xdr:nvPicPr>
        <xdr:cNvPr id="9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/>
        <a:srcRect/>
        <a:stretch>
          <a:fillRect/>
        </a:stretch>
      </xdr:blipFill>
      <xdr:spPr>
        <a:xfrm>
          <a:off x="10753725" y="23206710"/>
          <a:ext cx="837565" cy="467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209809</xdr:colOff>
      <xdr:row>54</xdr:row>
      <xdr:rowOff>181670</xdr:rowOff>
    </xdr:from>
    <xdr:to>
      <xdr:col>9</xdr:col>
      <xdr:colOff>783143</xdr:colOff>
      <xdr:row>54</xdr:row>
      <xdr:rowOff>581980</xdr:rowOff>
    </xdr:to>
    <xdr:pic>
      <xdr:nvPicPr>
        <xdr:cNvPr id="93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/>
        <a:srcRect/>
        <a:stretch>
          <a:fillRect/>
        </a:stretch>
      </xdr:blipFill>
      <xdr:spPr>
        <a:xfrm>
          <a:off x="11982450" y="23260685"/>
          <a:ext cx="57340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165585</xdr:colOff>
      <xdr:row>52</xdr:row>
      <xdr:rowOff>186156</xdr:rowOff>
    </xdr:from>
    <xdr:to>
      <xdr:col>9</xdr:col>
      <xdr:colOff>726282</xdr:colOff>
      <xdr:row>52</xdr:row>
      <xdr:rowOff>556253</xdr:rowOff>
    </xdr:to>
    <xdr:pic>
      <xdr:nvPicPr>
        <xdr:cNvPr id="94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38000" y="22198330"/>
          <a:ext cx="560705" cy="3695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189397</xdr:colOff>
      <xdr:row>49</xdr:row>
      <xdr:rowOff>186656</xdr:rowOff>
    </xdr:from>
    <xdr:to>
      <xdr:col>9</xdr:col>
      <xdr:colOff>750094</xdr:colOff>
      <xdr:row>49</xdr:row>
      <xdr:rowOff>556753</xdr:rowOff>
    </xdr:to>
    <xdr:pic>
      <xdr:nvPicPr>
        <xdr:cNvPr id="9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62130" y="20379055"/>
          <a:ext cx="560705" cy="3702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228038</xdr:colOff>
      <xdr:row>55</xdr:row>
      <xdr:rowOff>176924</xdr:rowOff>
    </xdr:from>
    <xdr:to>
      <xdr:col>9</xdr:col>
      <xdr:colOff>809626</xdr:colOff>
      <xdr:row>55</xdr:row>
      <xdr:rowOff>566064</xdr:rowOff>
    </xdr:to>
    <xdr:pic>
      <xdr:nvPicPr>
        <xdr:cNvPr id="96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>
        <a:xfrm>
          <a:off x="12000865" y="24008080"/>
          <a:ext cx="581660" cy="3892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109635</xdr:colOff>
      <xdr:row>55</xdr:row>
      <xdr:rowOff>131711</xdr:rowOff>
    </xdr:from>
    <xdr:to>
      <xdr:col>8</xdr:col>
      <xdr:colOff>940595</xdr:colOff>
      <xdr:row>55</xdr:row>
      <xdr:rowOff>616928</xdr:rowOff>
    </xdr:to>
    <xdr:pic>
      <xdr:nvPicPr>
        <xdr:cNvPr id="97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/>
        <a:srcRect/>
        <a:stretch>
          <a:fillRect/>
        </a:stretch>
      </xdr:blipFill>
      <xdr:spPr>
        <a:xfrm>
          <a:off x="10767695" y="23962995"/>
          <a:ext cx="831215" cy="485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171789</xdr:colOff>
      <xdr:row>50</xdr:row>
      <xdr:rowOff>149679</xdr:rowOff>
    </xdr:from>
    <xdr:to>
      <xdr:col>8</xdr:col>
      <xdr:colOff>1014017</xdr:colOff>
      <xdr:row>50</xdr:row>
      <xdr:rowOff>621164</xdr:rowOff>
    </xdr:to>
    <xdr:pic>
      <xdr:nvPicPr>
        <xdr:cNvPr id="9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/>
        <a:srcRect/>
        <a:stretch>
          <a:fillRect/>
        </a:stretch>
      </xdr:blipFill>
      <xdr:spPr>
        <a:xfrm>
          <a:off x="10829925" y="21094700"/>
          <a:ext cx="842010" cy="4718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205108</xdr:colOff>
      <xdr:row>50</xdr:row>
      <xdr:rowOff>81643</xdr:rowOff>
    </xdr:from>
    <xdr:to>
      <xdr:col>10</xdr:col>
      <xdr:colOff>976414</xdr:colOff>
      <xdr:row>50</xdr:row>
      <xdr:rowOff>641237</xdr:rowOff>
    </xdr:to>
    <xdr:pic>
      <xdr:nvPicPr>
        <xdr:cNvPr id="99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/>
        <a:srcRect/>
        <a:stretch>
          <a:fillRect/>
        </a:stretch>
      </xdr:blipFill>
      <xdr:spPr>
        <a:xfrm>
          <a:off x="13092430" y="21026755"/>
          <a:ext cx="770890" cy="5594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189647</xdr:colOff>
      <xdr:row>59</xdr:row>
      <xdr:rowOff>190500</xdr:rowOff>
    </xdr:from>
    <xdr:to>
      <xdr:col>12</xdr:col>
      <xdr:colOff>911989</xdr:colOff>
      <xdr:row>59</xdr:row>
      <xdr:rowOff>666658</xdr:rowOff>
    </xdr:to>
    <xdr:pic>
      <xdr:nvPicPr>
        <xdr:cNvPr id="100" name="Picture 216" descr="ART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/>
        <a:srcRect/>
        <a:stretch>
          <a:fillRect/>
        </a:stretch>
      </xdr:blipFill>
      <xdr:spPr>
        <a:xfrm>
          <a:off x="15305405" y="26155650"/>
          <a:ext cx="722630" cy="4756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202405</xdr:colOff>
      <xdr:row>57</xdr:row>
      <xdr:rowOff>178593</xdr:rowOff>
    </xdr:from>
    <xdr:to>
      <xdr:col>12</xdr:col>
      <xdr:colOff>926773</xdr:colOff>
      <xdr:row>57</xdr:row>
      <xdr:rowOff>670961</xdr:rowOff>
    </xdr:to>
    <xdr:pic>
      <xdr:nvPicPr>
        <xdr:cNvPr id="101" name="Picture 217" descr="ART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/>
        <a:srcRect/>
        <a:stretch>
          <a:fillRect/>
        </a:stretch>
      </xdr:blipFill>
      <xdr:spPr>
        <a:xfrm>
          <a:off x="15318105" y="25076785"/>
          <a:ext cx="724535" cy="492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252616</xdr:colOff>
      <xdr:row>59</xdr:row>
      <xdr:rowOff>173049</xdr:rowOff>
    </xdr:from>
    <xdr:to>
      <xdr:col>13</xdr:col>
      <xdr:colOff>845344</xdr:colOff>
      <xdr:row>59</xdr:row>
      <xdr:rowOff>591896</xdr:rowOff>
    </xdr:to>
    <xdr:pic>
      <xdr:nvPicPr>
        <xdr:cNvPr id="102" name="Picture 218" descr="ART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/>
        <a:srcRect/>
        <a:stretch>
          <a:fillRect/>
        </a:stretch>
      </xdr:blipFill>
      <xdr:spPr>
        <a:xfrm>
          <a:off x="16482695" y="26137870"/>
          <a:ext cx="593090" cy="419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225120</xdr:colOff>
      <xdr:row>57</xdr:row>
      <xdr:rowOff>214312</xdr:rowOff>
    </xdr:from>
    <xdr:to>
      <xdr:col>13</xdr:col>
      <xdr:colOff>833437</xdr:colOff>
      <xdr:row>57</xdr:row>
      <xdr:rowOff>637411</xdr:rowOff>
    </xdr:to>
    <xdr:pic>
      <xdr:nvPicPr>
        <xdr:cNvPr id="103" name="Picture 219" descr="ART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/>
        <a:srcRect/>
        <a:stretch>
          <a:fillRect/>
        </a:stretch>
      </xdr:blipFill>
      <xdr:spPr>
        <a:xfrm>
          <a:off x="16455390" y="25112345"/>
          <a:ext cx="608330" cy="422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488155</xdr:colOff>
      <xdr:row>52</xdr:row>
      <xdr:rowOff>146543</xdr:rowOff>
    </xdr:from>
    <xdr:to>
      <xdr:col>5</xdr:col>
      <xdr:colOff>1537607</xdr:colOff>
      <xdr:row>52</xdr:row>
      <xdr:rowOff>609624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888355" y="22158325"/>
          <a:ext cx="1049655" cy="463550"/>
        </a:xfrm>
        <a:prstGeom prst="rect">
          <a:avLst/>
        </a:prstGeom>
      </xdr:spPr>
    </xdr:pic>
    <xdr:clientData/>
  </xdr:twoCellAnchor>
  <xdr:twoCellAnchor editAs="oneCell">
    <xdr:from>
      <xdr:col>7</xdr:col>
      <xdr:colOff>349927</xdr:colOff>
      <xdr:row>52</xdr:row>
      <xdr:rowOff>190499</xdr:rowOff>
    </xdr:from>
    <xdr:to>
      <xdr:col>7</xdr:col>
      <xdr:colOff>1155585</xdr:colOff>
      <xdr:row>52</xdr:row>
      <xdr:rowOff>668786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255760" y="22202140"/>
          <a:ext cx="805180" cy="478790"/>
        </a:xfrm>
        <a:prstGeom prst="rect">
          <a:avLst/>
        </a:prstGeom>
      </xdr:spPr>
    </xdr:pic>
    <xdr:clientData/>
  </xdr:twoCellAnchor>
  <xdr:twoCellAnchor editAs="oneCell">
    <xdr:from>
      <xdr:col>7</xdr:col>
      <xdr:colOff>299577</xdr:colOff>
      <xdr:row>54</xdr:row>
      <xdr:rowOff>199159</xdr:rowOff>
    </xdr:from>
    <xdr:to>
      <xdr:col>7</xdr:col>
      <xdr:colOff>1191499</xdr:colOff>
      <xdr:row>54</xdr:row>
      <xdr:rowOff>577139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3701" t="7053" r="8868" b="55714"/>
        <a:stretch>
          <a:fillRect/>
        </a:stretch>
      </xdr:blipFill>
      <xdr:spPr>
        <a:xfrm>
          <a:off x="9204960" y="23277830"/>
          <a:ext cx="892175" cy="37782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54</xdr:row>
      <xdr:rowOff>178592</xdr:rowOff>
    </xdr:from>
    <xdr:to>
      <xdr:col>5</xdr:col>
      <xdr:colOff>1496388</xdr:colOff>
      <xdr:row>54</xdr:row>
      <xdr:rowOff>566291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879" t="15740" r="2775" b="53956"/>
        <a:stretch>
          <a:fillRect/>
        </a:stretch>
      </xdr:blipFill>
      <xdr:spPr>
        <a:xfrm>
          <a:off x="5864860" y="23257510"/>
          <a:ext cx="1031875" cy="387350"/>
        </a:xfrm>
        <a:prstGeom prst="rect">
          <a:avLst/>
        </a:prstGeom>
      </xdr:spPr>
    </xdr:pic>
    <xdr:clientData/>
  </xdr:twoCellAnchor>
  <xdr:twoCellAnchor editAs="oneCell">
    <xdr:from>
      <xdr:col>6</xdr:col>
      <xdr:colOff>472277</xdr:colOff>
      <xdr:row>54</xdr:row>
      <xdr:rowOff>211720</xdr:rowOff>
    </xdr:from>
    <xdr:to>
      <xdr:col>6</xdr:col>
      <xdr:colOff>1400625</xdr:colOff>
      <xdr:row>54</xdr:row>
      <xdr:rowOff>588442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625080" y="23290530"/>
          <a:ext cx="928370" cy="376555"/>
        </a:xfrm>
        <a:prstGeom prst="rect">
          <a:avLst/>
        </a:prstGeom>
      </xdr:spPr>
    </xdr:pic>
    <xdr:clientData/>
  </xdr:twoCellAnchor>
  <xdr:twoCellAnchor editAs="oneCell">
    <xdr:from>
      <xdr:col>6</xdr:col>
      <xdr:colOff>486455</xdr:colOff>
      <xdr:row>50</xdr:row>
      <xdr:rowOff>163286</xdr:rowOff>
    </xdr:from>
    <xdr:to>
      <xdr:col>6</xdr:col>
      <xdr:colOff>1349654</xdr:colOff>
      <xdr:row>50</xdr:row>
      <xdr:rowOff>591154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639685" y="21108670"/>
          <a:ext cx="862965" cy="427355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500063</xdr:colOff>
      <xdr:row>49</xdr:row>
      <xdr:rowOff>152212</xdr:rowOff>
    </xdr:from>
    <xdr:to>
      <xdr:col>5</xdr:col>
      <xdr:colOff>1564359</xdr:colOff>
      <xdr:row>49</xdr:row>
      <xdr:rowOff>614544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900420" y="20344765"/>
          <a:ext cx="1064260" cy="46228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340157</xdr:colOff>
      <xdr:row>49</xdr:row>
      <xdr:rowOff>130967</xdr:rowOff>
    </xdr:from>
    <xdr:to>
      <xdr:col>7</xdr:col>
      <xdr:colOff>1224057</xdr:colOff>
      <xdr:row>49</xdr:row>
      <xdr:rowOff>692050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245600" y="20323810"/>
          <a:ext cx="883920" cy="560705"/>
        </a:xfrm>
        <a:prstGeom prst="rect">
          <a:avLst/>
        </a:prstGeom>
      </xdr:spPr>
    </xdr:pic>
    <xdr:clientData/>
  </xdr:twoCellAnchor>
  <xdr:twoCellAnchor editAs="oneCell">
    <xdr:from>
      <xdr:col>6</xdr:col>
      <xdr:colOff>474276</xdr:colOff>
      <xdr:row>55</xdr:row>
      <xdr:rowOff>194921</xdr:rowOff>
    </xdr:from>
    <xdr:to>
      <xdr:col>6</xdr:col>
      <xdr:colOff>1429474</xdr:colOff>
      <xdr:row>55</xdr:row>
      <xdr:rowOff>656145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626985" y="24025860"/>
          <a:ext cx="955675" cy="461645"/>
        </a:xfrm>
        <a:prstGeom prst="rect">
          <a:avLst/>
        </a:prstGeom>
      </xdr:spPr>
    </xdr:pic>
    <xdr:clientData/>
  </xdr:twoCellAnchor>
  <xdr:twoCellAnchor editAs="oneCell">
    <xdr:from>
      <xdr:col>5</xdr:col>
      <xdr:colOff>488155</xdr:colOff>
      <xdr:row>55</xdr:row>
      <xdr:rowOff>223626</xdr:rowOff>
    </xdr:from>
    <xdr:to>
      <xdr:col>5</xdr:col>
      <xdr:colOff>1507541</xdr:colOff>
      <xdr:row>55</xdr:row>
      <xdr:rowOff>678656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888355" y="24055070"/>
          <a:ext cx="1019810" cy="454660"/>
        </a:xfrm>
        <a:prstGeom prst="rect">
          <a:avLst/>
        </a:prstGeom>
      </xdr:spPr>
    </xdr:pic>
    <xdr:clientData/>
  </xdr:twoCellAnchor>
  <xdr:twoCellAnchor editAs="oneCell">
    <xdr:from>
      <xdr:col>7</xdr:col>
      <xdr:colOff>358150</xdr:colOff>
      <xdr:row>55</xdr:row>
      <xdr:rowOff>154781</xdr:rowOff>
    </xdr:from>
    <xdr:to>
      <xdr:col>7</xdr:col>
      <xdr:colOff>1192580</xdr:colOff>
      <xdr:row>55</xdr:row>
      <xdr:rowOff>629543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264015" y="23985855"/>
          <a:ext cx="834390" cy="474980"/>
        </a:xfrm>
        <a:prstGeom prst="rect">
          <a:avLst/>
        </a:prstGeom>
      </xdr:spPr>
    </xdr:pic>
    <xdr:clientData/>
  </xdr:twoCellAnchor>
  <xdr:twoCellAnchor editAs="oneCell">
    <xdr:from>
      <xdr:col>7</xdr:col>
      <xdr:colOff>415485</xdr:colOff>
      <xdr:row>57</xdr:row>
      <xdr:rowOff>166687</xdr:rowOff>
    </xdr:from>
    <xdr:to>
      <xdr:col>7</xdr:col>
      <xdr:colOff>1196652</xdr:colOff>
      <xdr:row>57</xdr:row>
      <xdr:rowOff>497582</xdr:rowOff>
    </xdr:to>
    <xdr:pic>
      <xdr:nvPicPr>
        <xdr:cNvPr id="115" name="Picture 212" descr="PLAZA OBA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/>
        <a:srcRect/>
        <a:stretch>
          <a:fillRect/>
        </a:stretch>
      </xdr:blipFill>
      <xdr:spPr>
        <a:xfrm>
          <a:off x="9321165" y="25064720"/>
          <a:ext cx="781050" cy="3308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511968</xdr:colOff>
      <xdr:row>57</xdr:row>
      <xdr:rowOff>139850</xdr:rowOff>
    </xdr:from>
    <xdr:to>
      <xdr:col>6</xdr:col>
      <xdr:colOff>1334528</xdr:colOff>
      <xdr:row>57</xdr:row>
      <xdr:rowOff>501841</xdr:rowOff>
    </xdr:to>
    <xdr:pic>
      <xdr:nvPicPr>
        <xdr:cNvPr id="116" name="Picture 215" descr="MARY OBA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/>
        <a:srcRect/>
        <a:stretch>
          <a:fillRect/>
        </a:stretch>
      </xdr:blipFill>
      <xdr:spPr>
        <a:xfrm>
          <a:off x="7665085" y="25038050"/>
          <a:ext cx="82232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459679</xdr:colOff>
      <xdr:row>59</xdr:row>
      <xdr:rowOff>250032</xdr:rowOff>
    </xdr:from>
    <xdr:to>
      <xdr:col>7</xdr:col>
      <xdr:colOff>1233899</xdr:colOff>
      <xdr:row>59</xdr:row>
      <xdr:rowOff>595313</xdr:rowOff>
    </xdr:to>
    <xdr:pic>
      <xdr:nvPicPr>
        <xdr:cNvPr id="117" name="Picture 211" descr="PLAZA FEA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/>
        <a:srcRect/>
        <a:stretch>
          <a:fillRect/>
        </a:stretch>
      </xdr:blipFill>
      <xdr:spPr>
        <a:xfrm>
          <a:off x="9364980" y="26214705"/>
          <a:ext cx="774700" cy="3454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523874</xdr:colOff>
      <xdr:row>59</xdr:row>
      <xdr:rowOff>181354</xdr:rowOff>
    </xdr:from>
    <xdr:to>
      <xdr:col>6</xdr:col>
      <xdr:colOff>1425967</xdr:colOff>
      <xdr:row>59</xdr:row>
      <xdr:rowOff>535780</xdr:rowOff>
    </xdr:to>
    <xdr:pic>
      <xdr:nvPicPr>
        <xdr:cNvPr id="118" name="Picture 214" descr="MARY FEA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/>
        <a:srcRect/>
        <a:stretch>
          <a:fillRect/>
        </a:stretch>
      </xdr:blipFill>
      <xdr:spPr>
        <a:xfrm>
          <a:off x="7676515" y="26146125"/>
          <a:ext cx="902335" cy="3543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95249</xdr:colOff>
      <xdr:row>55</xdr:row>
      <xdr:rowOff>95250</xdr:rowOff>
    </xdr:from>
    <xdr:to>
      <xdr:col>3</xdr:col>
      <xdr:colOff>1288197</xdr:colOff>
      <xdr:row>55</xdr:row>
      <xdr:rowOff>489856</xdr:rowOff>
    </xdr:to>
    <xdr:pic>
      <xdr:nvPicPr>
        <xdr:cNvPr id="119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/>
        <a:srcRect/>
        <a:stretch>
          <a:fillRect/>
        </a:stretch>
      </xdr:blipFill>
      <xdr:spPr>
        <a:xfrm>
          <a:off x="2530928" y="23880536"/>
          <a:ext cx="1192948" cy="3946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136071</xdr:colOff>
      <xdr:row>22</xdr:row>
      <xdr:rowOff>120176</xdr:rowOff>
    </xdr:from>
    <xdr:to>
      <xdr:col>7</xdr:col>
      <xdr:colOff>1708052</xdr:colOff>
      <xdr:row>22</xdr:row>
      <xdr:rowOff>617040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9041765" y="9368790"/>
          <a:ext cx="1571625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20</xdr:row>
      <xdr:rowOff>130839</xdr:rowOff>
    </xdr:from>
    <xdr:to>
      <xdr:col>7</xdr:col>
      <xdr:colOff>1694445</xdr:colOff>
      <xdr:row>20</xdr:row>
      <xdr:rowOff>627564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9027795" y="7874635"/>
          <a:ext cx="1572260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21</xdr:row>
      <xdr:rowOff>163949</xdr:rowOff>
    </xdr:from>
    <xdr:to>
      <xdr:col>7</xdr:col>
      <xdr:colOff>1694443</xdr:colOff>
      <xdr:row>21</xdr:row>
      <xdr:rowOff>683042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7" cstate="email"/>
        <a:stretch>
          <a:fillRect/>
        </a:stretch>
      </xdr:blipFill>
      <xdr:spPr>
        <a:xfrm>
          <a:off x="9027795" y="8660130"/>
          <a:ext cx="1572260" cy="518795"/>
        </a:xfrm>
        <a:prstGeom prst="rect">
          <a:avLst/>
        </a:prstGeom>
      </xdr:spPr>
    </xdr:pic>
    <xdr:clientData/>
  </xdr:twoCellAnchor>
  <xdr:twoCellAnchor editAs="oneCell">
    <xdr:from>
      <xdr:col>9</xdr:col>
      <xdr:colOff>175800</xdr:colOff>
      <xdr:row>20</xdr:row>
      <xdr:rowOff>462643</xdr:rowOff>
    </xdr:from>
    <xdr:to>
      <xdr:col>9</xdr:col>
      <xdr:colOff>979714</xdr:colOff>
      <xdr:row>21</xdr:row>
      <xdr:rowOff>422657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8" cstate="email"/>
        <a:stretch>
          <a:fillRect/>
        </a:stretch>
      </xdr:blipFill>
      <xdr:spPr>
        <a:xfrm>
          <a:off x="11948160" y="8206105"/>
          <a:ext cx="803910" cy="712470"/>
        </a:xfrm>
        <a:prstGeom prst="rect">
          <a:avLst/>
        </a:prstGeom>
      </xdr:spPr>
    </xdr:pic>
    <xdr:clientData/>
  </xdr:twoCellAnchor>
  <xdr:twoCellAnchor editAs="oneCell">
    <xdr:from>
      <xdr:col>8</xdr:col>
      <xdr:colOff>145079</xdr:colOff>
      <xdr:row>20</xdr:row>
      <xdr:rowOff>108796</xdr:rowOff>
    </xdr:from>
    <xdr:to>
      <xdr:col>8</xdr:col>
      <xdr:colOff>1003254</xdr:colOff>
      <xdr:row>22</xdr:row>
      <xdr:rowOff>204110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 rot="5400000">
          <a:off x="10432415" y="8223250"/>
          <a:ext cx="1600200" cy="858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5</xdr:row>
      <xdr:rowOff>149679</xdr:rowOff>
    </xdr:from>
    <xdr:to>
      <xdr:col>3</xdr:col>
      <xdr:colOff>1202652</xdr:colOff>
      <xdr:row>5</xdr:row>
      <xdr:rowOff>653143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87625" y="1168400"/>
          <a:ext cx="105283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175657</xdr:colOff>
      <xdr:row>7</xdr:row>
      <xdr:rowOff>209624</xdr:rowOff>
    </xdr:from>
    <xdr:to>
      <xdr:col>3</xdr:col>
      <xdr:colOff>1211036</xdr:colOff>
      <xdr:row>7</xdr:row>
      <xdr:rowOff>666410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13660" y="2733675"/>
          <a:ext cx="1035685" cy="456565"/>
        </a:xfrm>
        <a:prstGeom prst="rect">
          <a:avLst/>
        </a:prstGeom>
      </xdr:spPr>
    </xdr:pic>
    <xdr:clientData/>
  </xdr:twoCellAnchor>
  <xdr:twoCellAnchor editAs="oneCell">
    <xdr:from>
      <xdr:col>4</xdr:col>
      <xdr:colOff>158555</xdr:colOff>
      <xdr:row>6</xdr:row>
      <xdr:rowOff>176893</xdr:rowOff>
    </xdr:from>
    <xdr:to>
      <xdr:col>4</xdr:col>
      <xdr:colOff>1129027</xdr:colOff>
      <xdr:row>6</xdr:row>
      <xdr:rowOff>600037</xdr:rowOff>
    </xdr:to>
    <xdr:pic>
      <xdr:nvPicPr>
        <xdr:cNvPr id="8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977640" y="1948180"/>
          <a:ext cx="970280" cy="422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221795</xdr:colOff>
      <xdr:row>7</xdr:row>
      <xdr:rowOff>212271</xdr:rowOff>
    </xdr:from>
    <xdr:to>
      <xdr:col>4</xdr:col>
      <xdr:colOff>1216465</xdr:colOff>
      <xdr:row>7</xdr:row>
      <xdr:rowOff>625929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41140" y="2736215"/>
          <a:ext cx="994410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150917</xdr:colOff>
      <xdr:row>7</xdr:row>
      <xdr:rowOff>147203</xdr:rowOff>
    </xdr:from>
    <xdr:to>
      <xdr:col>7</xdr:col>
      <xdr:colOff>1207998</xdr:colOff>
      <xdr:row>7</xdr:row>
      <xdr:rowOff>666749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8113395" y="2670810"/>
          <a:ext cx="1057275" cy="519430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136073</xdr:colOff>
      <xdr:row>5</xdr:row>
      <xdr:rowOff>108856</xdr:rowOff>
    </xdr:from>
    <xdr:to>
      <xdr:col>7</xdr:col>
      <xdr:colOff>1159298</xdr:colOff>
      <xdr:row>5</xdr:row>
      <xdr:rowOff>612321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8098790" y="1127760"/>
          <a:ext cx="1022985" cy="503555"/>
        </a:xfrm>
        <a:prstGeom prst="rect">
          <a:avLst/>
        </a:prstGeom>
      </xdr:spPr>
    </xdr:pic>
    <xdr:clientData/>
  </xdr:twoCellAnchor>
  <xdr:twoCellAnchor editAs="oneCell">
    <xdr:from>
      <xdr:col>7</xdr:col>
      <xdr:colOff>170707</xdr:colOff>
      <xdr:row>8</xdr:row>
      <xdr:rowOff>165759</xdr:rowOff>
    </xdr:from>
    <xdr:to>
      <xdr:col>7</xdr:col>
      <xdr:colOff>1185039</xdr:colOff>
      <xdr:row>8</xdr:row>
      <xdr:rowOff>625928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8133080" y="3442335"/>
          <a:ext cx="1014730" cy="459740"/>
        </a:xfrm>
        <a:prstGeom prst="rect">
          <a:avLst/>
        </a:prstGeom>
      </xdr:spPr>
    </xdr:pic>
    <xdr:clientData/>
  </xdr:twoCellAnchor>
  <xdr:twoCellAnchor editAs="oneCell">
    <xdr:from>
      <xdr:col>9</xdr:col>
      <xdr:colOff>220188</xdr:colOff>
      <xdr:row>7</xdr:row>
      <xdr:rowOff>179366</xdr:rowOff>
    </xdr:from>
    <xdr:to>
      <xdr:col>9</xdr:col>
      <xdr:colOff>1247117</xdr:colOff>
      <xdr:row>7</xdr:row>
      <xdr:rowOff>639536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0944860" y="2703195"/>
          <a:ext cx="1026795" cy="460375"/>
        </a:xfrm>
        <a:prstGeom prst="rect">
          <a:avLst/>
        </a:prstGeom>
      </xdr:spPr>
    </xdr:pic>
    <xdr:clientData/>
  </xdr:twoCellAnchor>
  <xdr:twoCellAnchor editAs="oneCell">
    <xdr:from>
      <xdr:col>9</xdr:col>
      <xdr:colOff>242454</xdr:colOff>
      <xdr:row>8</xdr:row>
      <xdr:rowOff>206579</xdr:rowOff>
    </xdr:from>
    <xdr:to>
      <xdr:col>9</xdr:col>
      <xdr:colOff>1191983</xdr:colOff>
      <xdr:row>8</xdr:row>
      <xdr:rowOff>625928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0967085" y="3482975"/>
          <a:ext cx="94996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164524</xdr:colOff>
      <xdr:row>5</xdr:row>
      <xdr:rowOff>91537</xdr:rowOff>
    </xdr:from>
    <xdr:to>
      <xdr:col>9</xdr:col>
      <xdr:colOff>1293065</xdr:colOff>
      <xdr:row>5</xdr:row>
      <xdr:rowOff>598715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89615" y="1110615"/>
          <a:ext cx="1128395" cy="506730"/>
        </a:xfrm>
        <a:prstGeom prst="rect">
          <a:avLst/>
        </a:prstGeom>
      </xdr:spPr>
    </xdr:pic>
    <xdr:clientData/>
  </xdr:twoCellAnchor>
  <xdr:twoCellAnchor editAs="oneCell">
    <xdr:from>
      <xdr:col>6</xdr:col>
      <xdr:colOff>340180</xdr:colOff>
      <xdr:row>5</xdr:row>
      <xdr:rowOff>201633</xdr:rowOff>
    </xdr:from>
    <xdr:to>
      <xdr:col>6</xdr:col>
      <xdr:colOff>977220</xdr:colOff>
      <xdr:row>5</xdr:row>
      <xdr:rowOff>651129</xdr:rowOff>
    </xdr:to>
    <xdr:pic>
      <xdr:nvPicPr>
        <xdr:cNvPr id="16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 l="-752" t="3961" r="2254" b="4950"/>
        <a:stretch>
          <a:fillRect/>
        </a:stretch>
      </xdr:blipFill>
      <xdr:spPr>
        <a:xfrm>
          <a:off x="6921500" y="1220470"/>
          <a:ext cx="636905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380259</xdr:colOff>
      <xdr:row>6</xdr:row>
      <xdr:rowOff>267688</xdr:rowOff>
    </xdr:from>
    <xdr:to>
      <xdr:col>6</xdr:col>
      <xdr:colOff>988255</xdr:colOff>
      <xdr:row>6</xdr:row>
      <xdr:rowOff>675278</xdr:rowOff>
    </xdr:to>
    <xdr:pic>
      <xdr:nvPicPr>
        <xdr:cNvPr id="17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 t="6062" r="5303" b="7070"/>
        <a:stretch>
          <a:fillRect/>
        </a:stretch>
      </xdr:blipFill>
      <xdr:spPr>
        <a:xfrm>
          <a:off x="6961505" y="2038985"/>
          <a:ext cx="608330" cy="40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397978</xdr:colOff>
      <xdr:row>7</xdr:row>
      <xdr:rowOff>188891</xdr:rowOff>
    </xdr:from>
    <xdr:to>
      <xdr:col>6</xdr:col>
      <xdr:colOff>966093</xdr:colOff>
      <xdr:row>7</xdr:row>
      <xdr:rowOff>585106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79285" y="2712720"/>
          <a:ext cx="568325" cy="39624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466785</xdr:colOff>
      <xdr:row>5</xdr:row>
      <xdr:rowOff>176893</xdr:rowOff>
    </xdr:from>
    <xdr:to>
      <xdr:col>5</xdr:col>
      <xdr:colOff>1045088</xdr:colOff>
      <xdr:row>5</xdr:row>
      <xdr:rowOff>638822</xdr:rowOff>
    </xdr:to>
    <xdr:pic>
      <xdr:nvPicPr>
        <xdr:cNvPr id="19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5667375" y="1195705"/>
          <a:ext cx="577850" cy="462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474863</xdr:colOff>
      <xdr:row>6</xdr:row>
      <xdr:rowOff>105765</xdr:rowOff>
    </xdr:from>
    <xdr:to>
      <xdr:col>5</xdr:col>
      <xdr:colOff>1039620</xdr:colOff>
      <xdr:row>6</xdr:row>
      <xdr:rowOff>562353</xdr:rowOff>
    </xdr:to>
    <xdr:pic>
      <xdr:nvPicPr>
        <xdr:cNvPr id="20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5674995" y="1877060"/>
          <a:ext cx="565150" cy="456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465785</xdr:colOff>
      <xdr:row>7</xdr:row>
      <xdr:rowOff>129607</xdr:rowOff>
    </xdr:from>
    <xdr:to>
      <xdr:col>5</xdr:col>
      <xdr:colOff>979713</xdr:colOff>
      <xdr:row>7</xdr:row>
      <xdr:rowOff>601286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66105" y="2653665"/>
          <a:ext cx="513715" cy="471170"/>
        </a:xfrm>
        <a:prstGeom prst="rect">
          <a:avLst/>
        </a:prstGeom>
      </xdr:spPr>
    </xdr:pic>
    <xdr:clientData/>
  </xdr:twoCellAnchor>
  <xdr:twoCellAnchor editAs="oneCell">
    <xdr:from>
      <xdr:col>11</xdr:col>
      <xdr:colOff>310490</xdr:colOff>
      <xdr:row>5</xdr:row>
      <xdr:rowOff>149678</xdr:rowOff>
    </xdr:from>
    <xdr:to>
      <xdr:col>11</xdr:col>
      <xdr:colOff>925285</xdr:colOff>
      <xdr:row>5</xdr:row>
      <xdr:rowOff>581805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13797280" y="1168400"/>
          <a:ext cx="615315" cy="4324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366159</xdr:colOff>
      <xdr:row>7</xdr:row>
      <xdr:rowOff>180965</xdr:rowOff>
    </xdr:from>
    <xdr:to>
      <xdr:col>11</xdr:col>
      <xdr:colOff>1004047</xdr:colOff>
      <xdr:row>7</xdr:row>
      <xdr:rowOff>625928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13853160" y="2704465"/>
          <a:ext cx="638175" cy="445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353786</xdr:colOff>
      <xdr:row>5</xdr:row>
      <xdr:rowOff>147176</xdr:rowOff>
    </xdr:from>
    <xdr:to>
      <xdr:col>12</xdr:col>
      <xdr:colOff>957725</xdr:colOff>
      <xdr:row>5</xdr:row>
      <xdr:rowOff>530679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5222220" y="1165860"/>
          <a:ext cx="603885" cy="383540"/>
        </a:xfrm>
        <a:prstGeom prst="rect">
          <a:avLst/>
        </a:prstGeom>
      </xdr:spPr>
    </xdr:pic>
    <xdr:clientData/>
  </xdr:twoCellAnchor>
  <xdr:twoCellAnchor editAs="oneCell">
    <xdr:from>
      <xdr:col>12</xdr:col>
      <xdr:colOff>341662</xdr:colOff>
      <xdr:row>7</xdr:row>
      <xdr:rowOff>234900</xdr:rowOff>
    </xdr:from>
    <xdr:to>
      <xdr:col>12</xdr:col>
      <xdr:colOff>884464</xdr:colOff>
      <xdr:row>7</xdr:row>
      <xdr:rowOff>596250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210155" y="2758440"/>
          <a:ext cx="542290" cy="361315"/>
        </a:xfrm>
        <a:prstGeom prst="rect">
          <a:avLst/>
        </a:prstGeom>
      </xdr:spPr>
    </xdr:pic>
    <xdr:clientData/>
  </xdr:twoCellAnchor>
  <xdr:twoCellAnchor editAs="oneCell">
    <xdr:from>
      <xdr:col>12</xdr:col>
      <xdr:colOff>356258</xdr:colOff>
      <xdr:row>8</xdr:row>
      <xdr:rowOff>207562</xdr:rowOff>
    </xdr:from>
    <xdr:to>
      <xdr:col>12</xdr:col>
      <xdr:colOff>948605</xdr:colOff>
      <xdr:row>8</xdr:row>
      <xdr:rowOff>612322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15224760" y="3483610"/>
          <a:ext cx="591820" cy="405130"/>
        </a:xfrm>
        <a:prstGeom prst="rect">
          <a:avLst/>
        </a:prstGeom>
      </xdr:spPr>
    </xdr:pic>
    <xdr:clientData/>
  </xdr:twoCellAnchor>
  <xdr:twoCellAnchor editAs="oneCell">
    <xdr:from>
      <xdr:col>11</xdr:col>
      <xdr:colOff>319149</xdr:colOff>
      <xdr:row>8</xdr:row>
      <xdr:rowOff>132546</xdr:rowOff>
    </xdr:from>
    <xdr:to>
      <xdr:col>11</xdr:col>
      <xdr:colOff>1042346</xdr:colOff>
      <xdr:row>8</xdr:row>
      <xdr:rowOff>625927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3806170" y="3408680"/>
          <a:ext cx="723265" cy="493395"/>
        </a:xfrm>
        <a:prstGeom prst="rect">
          <a:avLst/>
        </a:prstGeom>
      </xdr:spPr>
    </xdr:pic>
    <xdr:clientData/>
  </xdr:twoCellAnchor>
  <xdr:twoCellAnchor editAs="oneCell">
    <xdr:from>
      <xdr:col>8</xdr:col>
      <xdr:colOff>248298</xdr:colOff>
      <xdr:row>21</xdr:row>
      <xdr:rowOff>47130</xdr:rowOff>
    </xdr:from>
    <xdr:to>
      <xdr:col>8</xdr:col>
      <xdr:colOff>1069253</xdr:colOff>
      <xdr:row>21</xdr:row>
      <xdr:rowOff>648068</xdr:rowOff>
    </xdr:to>
    <xdr:pic>
      <xdr:nvPicPr>
        <xdr:cNvPr id="2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9592310" y="9486265"/>
          <a:ext cx="820420" cy="6007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282193</xdr:colOff>
      <xdr:row>23</xdr:row>
      <xdr:rowOff>61479</xdr:rowOff>
    </xdr:from>
    <xdr:to>
      <xdr:col>8</xdr:col>
      <xdr:colOff>1086727</xdr:colOff>
      <xdr:row>23</xdr:row>
      <xdr:rowOff>687045</xdr:rowOff>
    </xdr:to>
    <xdr:pic>
      <xdr:nvPicPr>
        <xdr:cNvPr id="2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>
        <a:xfrm>
          <a:off x="9625965" y="10567035"/>
          <a:ext cx="804545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232682</xdr:colOff>
      <xdr:row>20</xdr:row>
      <xdr:rowOff>44162</xdr:rowOff>
    </xdr:from>
    <xdr:to>
      <xdr:col>8</xdr:col>
      <xdr:colOff>1078265</xdr:colOff>
      <xdr:row>20</xdr:row>
      <xdr:rowOff>669728</xdr:rowOff>
    </xdr:to>
    <xdr:pic>
      <xdr:nvPicPr>
        <xdr:cNvPr id="30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9576435" y="8730615"/>
          <a:ext cx="845820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262370</xdr:colOff>
      <xdr:row>17</xdr:row>
      <xdr:rowOff>69395</xdr:rowOff>
    </xdr:from>
    <xdr:to>
      <xdr:col>8</xdr:col>
      <xdr:colOff>1107953</xdr:colOff>
      <xdr:row>17</xdr:row>
      <xdr:rowOff>703172</xdr:rowOff>
    </xdr:to>
    <xdr:pic>
      <xdr:nvPicPr>
        <xdr:cNvPr id="31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9606280" y="6498590"/>
          <a:ext cx="845185" cy="6337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201943</xdr:colOff>
      <xdr:row>16</xdr:row>
      <xdr:rowOff>13607</xdr:rowOff>
    </xdr:from>
    <xdr:to>
      <xdr:col>8</xdr:col>
      <xdr:colOff>1070512</xdr:colOff>
      <xdr:row>16</xdr:row>
      <xdr:rowOff>650668</xdr:rowOff>
    </xdr:to>
    <xdr:pic>
      <xdr:nvPicPr>
        <xdr:cNvPr id="3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9545955" y="5690235"/>
          <a:ext cx="868045" cy="6369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254207</xdr:colOff>
      <xdr:row>18</xdr:row>
      <xdr:rowOff>63954</xdr:rowOff>
    </xdr:from>
    <xdr:to>
      <xdr:col>8</xdr:col>
      <xdr:colOff>1116208</xdr:colOff>
      <xdr:row>18</xdr:row>
      <xdr:rowOff>735494</xdr:rowOff>
    </xdr:to>
    <xdr:pic>
      <xdr:nvPicPr>
        <xdr:cNvPr id="33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>
        <a:xfrm>
          <a:off x="9598025" y="7245350"/>
          <a:ext cx="861695" cy="671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180972</xdr:colOff>
      <xdr:row>19</xdr:row>
      <xdr:rowOff>81765</xdr:rowOff>
    </xdr:from>
    <xdr:to>
      <xdr:col>8</xdr:col>
      <xdr:colOff>1200506</xdr:colOff>
      <xdr:row>19</xdr:row>
      <xdr:rowOff>688099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9524365" y="8015605"/>
          <a:ext cx="1019810" cy="606425"/>
        </a:xfrm>
        <a:prstGeom prst="rect">
          <a:avLst/>
        </a:prstGeom>
      </xdr:spPr>
    </xdr:pic>
    <xdr:clientData/>
  </xdr:twoCellAnchor>
  <xdr:twoCellAnchor editAs="oneCell">
    <xdr:from>
      <xdr:col>9</xdr:col>
      <xdr:colOff>266577</xdr:colOff>
      <xdr:row>21</xdr:row>
      <xdr:rowOff>108110</xdr:rowOff>
    </xdr:from>
    <xdr:to>
      <xdr:col>9</xdr:col>
      <xdr:colOff>1008561</xdr:colOff>
      <xdr:row>21</xdr:row>
      <xdr:rowOff>685901</xdr:rowOff>
    </xdr:to>
    <xdr:pic>
      <xdr:nvPicPr>
        <xdr:cNvPr id="35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10991215" y="9547225"/>
          <a:ext cx="742315" cy="577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236887</xdr:colOff>
      <xdr:row>20</xdr:row>
      <xdr:rowOff>208194</xdr:rowOff>
    </xdr:from>
    <xdr:to>
      <xdr:col>9</xdr:col>
      <xdr:colOff>933768</xdr:colOff>
      <xdr:row>20</xdr:row>
      <xdr:rowOff>655046</xdr:rowOff>
    </xdr:to>
    <xdr:pic>
      <xdr:nvPicPr>
        <xdr:cNvPr id="3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>
        <a:xfrm>
          <a:off x="10962005" y="8894445"/>
          <a:ext cx="696595" cy="447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256402</xdr:colOff>
      <xdr:row>23</xdr:row>
      <xdr:rowOff>185700</xdr:rowOff>
    </xdr:from>
    <xdr:to>
      <xdr:col>9</xdr:col>
      <xdr:colOff>1007114</xdr:colOff>
      <xdr:row>23</xdr:row>
      <xdr:rowOff>680355</xdr:rowOff>
    </xdr:to>
    <xdr:pic>
      <xdr:nvPicPr>
        <xdr:cNvPr id="3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10981055" y="10691495"/>
          <a:ext cx="751205" cy="4946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229220</xdr:colOff>
      <xdr:row>16</xdr:row>
      <xdr:rowOff>149678</xdr:rowOff>
    </xdr:from>
    <xdr:to>
      <xdr:col>9</xdr:col>
      <xdr:colOff>971205</xdr:colOff>
      <xdr:row>16</xdr:row>
      <xdr:rowOff>677796</xdr:rowOff>
    </xdr:to>
    <xdr:pic>
      <xdr:nvPicPr>
        <xdr:cNvPr id="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10953750" y="5826125"/>
          <a:ext cx="742315" cy="5283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252968</xdr:colOff>
      <xdr:row>17</xdr:row>
      <xdr:rowOff>87353</xdr:rowOff>
    </xdr:from>
    <xdr:to>
      <xdr:col>9</xdr:col>
      <xdr:colOff>994952</xdr:colOff>
      <xdr:row>17</xdr:row>
      <xdr:rowOff>626017</xdr:rowOff>
    </xdr:to>
    <xdr:pic>
      <xdr:nvPicPr>
        <xdr:cNvPr id="3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 b="9288"/>
        <a:stretch>
          <a:fillRect/>
        </a:stretch>
      </xdr:blipFill>
      <xdr:spPr>
        <a:xfrm>
          <a:off x="10977880" y="6516370"/>
          <a:ext cx="741680" cy="538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291811</xdr:colOff>
      <xdr:row>18</xdr:row>
      <xdr:rowOff>154743</xdr:rowOff>
    </xdr:from>
    <xdr:to>
      <xdr:col>9</xdr:col>
      <xdr:colOff>1005640</xdr:colOff>
      <xdr:row>18</xdr:row>
      <xdr:rowOff>662493</xdr:rowOff>
    </xdr:to>
    <xdr:pic>
      <xdr:nvPicPr>
        <xdr:cNvPr id="40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 b="9677"/>
        <a:stretch>
          <a:fillRect/>
        </a:stretch>
      </xdr:blipFill>
      <xdr:spPr>
        <a:xfrm>
          <a:off x="11016615" y="7336155"/>
          <a:ext cx="713740" cy="50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267070</xdr:colOff>
      <xdr:row>19</xdr:row>
      <xdr:rowOff>132873</xdr:rowOff>
    </xdr:from>
    <xdr:to>
      <xdr:col>9</xdr:col>
      <xdr:colOff>1009469</xdr:colOff>
      <xdr:row>19</xdr:row>
      <xdr:rowOff>672422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10991850" y="8067040"/>
          <a:ext cx="742315" cy="539115"/>
        </a:xfrm>
        <a:prstGeom prst="rect">
          <a:avLst/>
        </a:prstGeom>
      </xdr:spPr>
    </xdr:pic>
    <xdr:clientData/>
  </xdr:twoCellAnchor>
  <xdr:twoCellAnchor editAs="oneCell">
    <xdr:from>
      <xdr:col>3</xdr:col>
      <xdr:colOff>-1</xdr:colOff>
      <xdr:row>16</xdr:row>
      <xdr:rowOff>27215</xdr:rowOff>
    </xdr:from>
    <xdr:to>
      <xdr:col>3</xdr:col>
      <xdr:colOff>1297685</xdr:colOff>
      <xdr:row>16</xdr:row>
      <xdr:rowOff>557893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5995" t="15354" r="4807" b="52682"/>
        <a:stretch>
          <a:fillRect/>
        </a:stretch>
      </xdr:blipFill>
      <xdr:spPr>
        <a:xfrm>
          <a:off x="2437765" y="5703570"/>
          <a:ext cx="129794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77683</xdr:colOff>
      <xdr:row>17</xdr:row>
      <xdr:rowOff>54427</xdr:rowOff>
    </xdr:from>
    <xdr:to>
      <xdr:col>6</xdr:col>
      <xdr:colOff>1317650</xdr:colOff>
      <xdr:row>17</xdr:row>
      <xdr:rowOff>663470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59245" y="6483350"/>
          <a:ext cx="1240155" cy="608965"/>
        </a:xfrm>
        <a:prstGeom prst="rect">
          <a:avLst/>
        </a:prstGeom>
      </xdr:spPr>
    </xdr:pic>
    <xdr:clientData/>
  </xdr:twoCellAnchor>
  <xdr:twoCellAnchor editAs="oneCell">
    <xdr:from>
      <xdr:col>6</xdr:col>
      <xdr:colOff>60366</xdr:colOff>
      <xdr:row>23</xdr:row>
      <xdr:rowOff>86590</xdr:rowOff>
    </xdr:from>
    <xdr:to>
      <xdr:col>6</xdr:col>
      <xdr:colOff>1367540</xdr:colOff>
      <xdr:row>23</xdr:row>
      <xdr:rowOff>721177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42100" y="10592435"/>
          <a:ext cx="1306830" cy="634365"/>
        </a:xfrm>
        <a:prstGeom prst="rect">
          <a:avLst/>
        </a:prstGeom>
      </xdr:spPr>
    </xdr:pic>
    <xdr:clientData/>
  </xdr:twoCellAnchor>
  <xdr:twoCellAnchor editAs="oneCell">
    <xdr:from>
      <xdr:col>6</xdr:col>
      <xdr:colOff>69024</xdr:colOff>
      <xdr:row>21</xdr:row>
      <xdr:rowOff>72984</xdr:rowOff>
    </xdr:from>
    <xdr:to>
      <xdr:col>6</xdr:col>
      <xdr:colOff>1241114</xdr:colOff>
      <xdr:row>21</xdr:row>
      <xdr:rowOff>628978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0930" b="49380"/>
        <a:stretch>
          <a:fillRect/>
        </a:stretch>
      </xdr:blipFill>
      <xdr:spPr>
        <a:xfrm>
          <a:off x="6650355" y="9511665"/>
          <a:ext cx="1172210" cy="55626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81641</xdr:colOff>
      <xdr:row>19</xdr:row>
      <xdr:rowOff>163285</xdr:rowOff>
    </xdr:from>
    <xdr:to>
      <xdr:col>7</xdr:col>
      <xdr:colOff>6680</xdr:colOff>
      <xdr:row>19</xdr:row>
      <xdr:rowOff>722938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6663055" y="8097520"/>
          <a:ext cx="1306195" cy="5594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233210</xdr:colOff>
      <xdr:row>6</xdr:row>
      <xdr:rowOff>142324</xdr:rowOff>
    </xdr:from>
    <xdr:to>
      <xdr:col>13</xdr:col>
      <xdr:colOff>840476</xdr:colOff>
      <xdr:row>6</xdr:row>
      <xdr:rowOff>633614</xdr:rowOff>
    </xdr:to>
    <xdr:pic>
      <xdr:nvPicPr>
        <xdr:cNvPr id="47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6358870" y="1913890"/>
          <a:ext cx="607060" cy="4908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54429</xdr:colOff>
      <xdr:row>7</xdr:row>
      <xdr:rowOff>167584</xdr:rowOff>
    </xdr:from>
    <xdr:to>
      <xdr:col>13</xdr:col>
      <xdr:colOff>771311</xdr:colOff>
      <xdr:row>7</xdr:row>
      <xdr:rowOff>652325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6179800" y="2691130"/>
          <a:ext cx="716915" cy="485140"/>
        </a:xfrm>
        <a:prstGeom prst="rect">
          <a:avLst/>
        </a:prstGeom>
      </xdr:spPr>
    </xdr:pic>
    <xdr:clientData/>
  </xdr:twoCellAnchor>
  <xdr:twoCellAnchor editAs="oneCell">
    <xdr:from>
      <xdr:col>13</xdr:col>
      <xdr:colOff>88090</xdr:colOff>
      <xdr:row>8</xdr:row>
      <xdr:rowOff>70836</xdr:rowOff>
    </xdr:from>
    <xdr:to>
      <xdr:col>13</xdr:col>
      <xdr:colOff>798062</xdr:colOff>
      <xdr:row>8</xdr:row>
      <xdr:rowOff>572152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213455" y="3347085"/>
          <a:ext cx="709930" cy="5016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199812</xdr:colOff>
      <xdr:row>5</xdr:row>
      <xdr:rowOff>95250</xdr:rowOff>
    </xdr:from>
    <xdr:to>
      <xdr:col>13</xdr:col>
      <xdr:colOff>841729</xdr:colOff>
      <xdr:row>5</xdr:row>
      <xdr:rowOff>609264</xdr:rowOff>
    </xdr:to>
    <xdr:pic>
      <xdr:nvPicPr>
        <xdr:cNvPr id="50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6325215" y="1114425"/>
          <a:ext cx="641985" cy="5137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54430</xdr:colOff>
      <xdr:row>17</xdr:row>
      <xdr:rowOff>68035</xdr:rowOff>
    </xdr:from>
    <xdr:to>
      <xdr:col>4</xdr:col>
      <xdr:colOff>1262718</xdr:colOff>
      <xdr:row>17</xdr:row>
      <xdr:rowOff>592219</xdr:rowOff>
    </xdr:to>
    <xdr:pic>
      <xdr:nvPicPr>
        <xdr:cNvPr id="51" name="Picture 9" descr="_MG_003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3873500" y="6497320"/>
          <a:ext cx="120840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56748</xdr:colOff>
      <xdr:row>23</xdr:row>
      <xdr:rowOff>121837</xdr:rowOff>
    </xdr:from>
    <xdr:to>
      <xdr:col>4</xdr:col>
      <xdr:colOff>1281418</xdr:colOff>
      <xdr:row>23</xdr:row>
      <xdr:rowOff>671138</xdr:rowOff>
    </xdr:to>
    <xdr:pic>
      <xdr:nvPicPr>
        <xdr:cNvPr id="52" name="Picture 10" descr="_MG_003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 rot="195620">
          <a:off x="3876040" y="10627360"/>
          <a:ext cx="122428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17007</xdr:colOff>
      <xdr:row>18</xdr:row>
      <xdr:rowOff>56130</xdr:rowOff>
    </xdr:from>
    <xdr:to>
      <xdr:col>5</xdr:col>
      <xdr:colOff>0</xdr:colOff>
      <xdr:row>18</xdr:row>
      <xdr:rowOff>732682</xdr:rowOff>
    </xdr:to>
    <xdr:pic>
      <xdr:nvPicPr>
        <xdr:cNvPr id="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3836035" y="7237730"/>
          <a:ext cx="1364615" cy="676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19</xdr:row>
      <xdr:rowOff>124503</xdr:rowOff>
    </xdr:from>
    <xdr:to>
      <xdr:col>5</xdr:col>
      <xdr:colOff>13606</xdr:colOff>
      <xdr:row>19</xdr:row>
      <xdr:rowOff>696003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3914775" y="8058785"/>
          <a:ext cx="1299210" cy="571500"/>
        </a:xfrm>
        <a:prstGeom prst="rect">
          <a:avLst/>
        </a:prstGeom>
      </xdr:spPr>
    </xdr:pic>
    <xdr:clientData/>
  </xdr:twoCellAnchor>
  <xdr:twoCellAnchor>
    <xdr:from>
      <xdr:col>5</xdr:col>
      <xdr:colOff>95249</xdr:colOff>
      <xdr:row>17</xdr:row>
      <xdr:rowOff>51028</xdr:rowOff>
    </xdr:from>
    <xdr:to>
      <xdr:col>5</xdr:col>
      <xdr:colOff>1335122</xdr:colOff>
      <xdr:row>17</xdr:row>
      <xdr:rowOff>612322</xdr:rowOff>
    </xdr:to>
    <xdr:pic>
      <xdr:nvPicPr>
        <xdr:cNvPr id="55" name="Picture 16" descr="MH-06-SN-CP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5295265" y="6480175"/>
          <a:ext cx="1240155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66673</xdr:colOff>
      <xdr:row>18</xdr:row>
      <xdr:rowOff>112259</xdr:rowOff>
    </xdr:from>
    <xdr:to>
      <xdr:col>5</xdr:col>
      <xdr:colOff>1366517</xdr:colOff>
      <xdr:row>18</xdr:row>
      <xdr:rowOff>721179</xdr:rowOff>
    </xdr:to>
    <xdr:pic>
      <xdr:nvPicPr>
        <xdr:cNvPr id="57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5266690" y="7293610"/>
          <a:ext cx="1299845" cy="6089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68035</xdr:colOff>
      <xdr:row>19</xdr:row>
      <xdr:rowOff>173492</xdr:rowOff>
    </xdr:from>
    <xdr:to>
      <xdr:col>5</xdr:col>
      <xdr:colOff>1306285</xdr:colOff>
      <xdr:row>19</xdr:row>
      <xdr:rowOff>708534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268595" y="8107680"/>
          <a:ext cx="1238250" cy="534670"/>
        </a:xfrm>
        <a:prstGeom prst="rect">
          <a:avLst/>
        </a:prstGeom>
      </xdr:spPr>
    </xdr:pic>
    <xdr:clientData/>
  </xdr:twoCellAnchor>
  <xdr:twoCellAnchor editAs="oneCell">
    <xdr:from>
      <xdr:col>7</xdr:col>
      <xdr:colOff>62934</xdr:colOff>
      <xdr:row>20</xdr:row>
      <xdr:rowOff>108858</xdr:rowOff>
    </xdr:from>
    <xdr:to>
      <xdr:col>7</xdr:col>
      <xdr:colOff>1292678</xdr:colOff>
      <xdr:row>20</xdr:row>
      <xdr:rowOff>652058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25765" y="8795385"/>
          <a:ext cx="1229360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49325</xdr:colOff>
      <xdr:row>18</xdr:row>
      <xdr:rowOff>42520</xdr:rowOff>
    </xdr:from>
    <xdr:to>
      <xdr:col>7</xdr:col>
      <xdr:colOff>1321068</xdr:colOff>
      <xdr:row>18</xdr:row>
      <xdr:rowOff>598714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xfrm>
          <a:off x="8011795" y="7223760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16</xdr:row>
      <xdr:rowOff>69735</xdr:rowOff>
    </xdr:from>
    <xdr:to>
      <xdr:col>7</xdr:col>
      <xdr:colOff>1298956</xdr:colOff>
      <xdr:row>16</xdr:row>
      <xdr:rowOff>625928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7989570" y="5746115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159883</xdr:colOff>
      <xdr:row>23</xdr:row>
      <xdr:rowOff>95249</xdr:rowOff>
    </xdr:from>
    <xdr:to>
      <xdr:col>7</xdr:col>
      <xdr:colOff>1279071</xdr:colOff>
      <xdr:row>23</xdr:row>
      <xdr:rowOff>612460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8122285" y="10600690"/>
          <a:ext cx="1119505" cy="517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160225</xdr:colOff>
      <xdr:row>17</xdr:row>
      <xdr:rowOff>22463</xdr:rowOff>
    </xdr:from>
    <xdr:to>
      <xdr:col>10</xdr:col>
      <xdr:colOff>880594</xdr:colOff>
      <xdr:row>17</xdr:row>
      <xdr:rowOff>627968</xdr:rowOff>
    </xdr:to>
    <xdr:pic>
      <xdr:nvPicPr>
        <xdr:cNvPr id="63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>
        <a:xfrm>
          <a:off x="12266295" y="6451600"/>
          <a:ext cx="720090" cy="6051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122465</xdr:colOff>
      <xdr:row>16</xdr:row>
      <xdr:rowOff>76200</xdr:rowOff>
    </xdr:from>
    <xdr:to>
      <xdr:col>10</xdr:col>
      <xdr:colOff>920947</xdr:colOff>
      <xdr:row>16</xdr:row>
      <xdr:rowOff>715583</xdr:rowOff>
    </xdr:to>
    <xdr:pic>
      <xdr:nvPicPr>
        <xdr:cNvPr id="64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2228195" y="5753100"/>
          <a:ext cx="798830" cy="6388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205994</xdr:colOff>
      <xdr:row>18</xdr:row>
      <xdr:rowOff>54429</xdr:rowOff>
    </xdr:from>
    <xdr:to>
      <xdr:col>10</xdr:col>
      <xdr:colOff>961373</xdr:colOff>
      <xdr:row>18</xdr:row>
      <xdr:rowOff>665545</xdr:rowOff>
    </xdr:to>
    <xdr:pic>
      <xdr:nvPicPr>
        <xdr:cNvPr id="65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2312015" y="7235825"/>
          <a:ext cx="755015" cy="6115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136070</xdr:colOff>
      <xdr:row>19</xdr:row>
      <xdr:rowOff>79689</xdr:rowOff>
    </xdr:from>
    <xdr:to>
      <xdr:col>10</xdr:col>
      <xdr:colOff>1027801</xdr:colOff>
      <xdr:row>19</xdr:row>
      <xdr:rowOff>682659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2242165" y="8013700"/>
          <a:ext cx="891540" cy="6032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285749</xdr:colOff>
      <xdr:row>23</xdr:row>
      <xdr:rowOff>81642</xdr:rowOff>
    </xdr:from>
    <xdr:to>
      <xdr:col>10</xdr:col>
      <xdr:colOff>1128750</xdr:colOff>
      <xdr:row>23</xdr:row>
      <xdr:rowOff>734785</xdr:rowOff>
    </xdr:to>
    <xdr:pic>
      <xdr:nvPicPr>
        <xdr:cNvPr id="68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/>
        <a:srcRect/>
        <a:stretch>
          <a:fillRect/>
        </a:stretch>
      </xdr:blipFill>
      <xdr:spPr>
        <a:xfrm>
          <a:off x="12391390" y="10587355"/>
          <a:ext cx="843280" cy="6534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122464</xdr:colOff>
      <xdr:row>7</xdr:row>
      <xdr:rowOff>174124</xdr:rowOff>
    </xdr:from>
    <xdr:to>
      <xdr:col>8</xdr:col>
      <xdr:colOff>1115787</xdr:colOff>
      <xdr:row>7</xdr:row>
      <xdr:rowOff>582130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465945" y="2698115"/>
          <a:ext cx="993775" cy="407670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108857</xdr:colOff>
      <xdr:row>8</xdr:row>
      <xdr:rowOff>162156</xdr:rowOff>
    </xdr:from>
    <xdr:to>
      <xdr:col>8</xdr:col>
      <xdr:colOff>1170214</xdr:colOff>
      <xdr:row>8</xdr:row>
      <xdr:rowOff>612057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452610" y="3438525"/>
          <a:ext cx="1061085" cy="449580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217714</xdr:colOff>
      <xdr:row>5</xdr:row>
      <xdr:rowOff>122464</xdr:rowOff>
    </xdr:from>
    <xdr:to>
      <xdr:col>8</xdr:col>
      <xdr:colOff>1174144</xdr:colOff>
      <xdr:row>5</xdr:row>
      <xdr:rowOff>518167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61195" y="1141095"/>
          <a:ext cx="956945" cy="39624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304800</xdr:colOff>
      <xdr:row>5</xdr:row>
      <xdr:rowOff>304800</xdr:rowOff>
    </xdr:to>
    <xdr:sp macro="" textlink="">
      <xdr:nvSpPr>
        <xdr:cNvPr id="6145" name="AutoShape 1" descr="60CK PC, ключевой цилиндр с заверткой (60 мм), цвет - хром фото #1"/>
        <xdr:cNvSpPr>
          <a:spLocks noChangeAspect="1" noChangeArrowheads="1"/>
        </xdr:cNvSpPr>
      </xdr:nvSpPr>
      <xdr:spPr>
        <a:xfrm>
          <a:off x="17240250" y="10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190500</xdr:colOff>
      <xdr:row>5</xdr:row>
      <xdr:rowOff>129411</xdr:rowOff>
    </xdr:from>
    <xdr:to>
      <xdr:col>14</xdr:col>
      <xdr:colOff>826645</xdr:colOff>
      <xdr:row>5</xdr:row>
      <xdr:rowOff>566532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0" y="1148080"/>
          <a:ext cx="635635" cy="437515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16</xdr:row>
      <xdr:rowOff>176893</xdr:rowOff>
    </xdr:from>
    <xdr:to>
      <xdr:col>11</xdr:col>
      <xdr:colOff>966107</xdr:colOff>
      <xdr:row>16</xdr:row>
      <xdr:rowOff>672444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5853430"/>
          <a:ext cx="72136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134560</xdr:colOff>
      <xdr:row>6</xdr:row>
      <xdr:rowOff>108857</xdr:rowOff>
    </xdr:from>
    <xdr:to>
      <xdr:col>14</xdr:col>
      <xdr:colOff>843643</xdr:colOff>
      <xdr:row>6</xdr:row>
      <xdr:rowOff>599761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4235" y="1880235"/>
          <a:ext cx="709295" cy="490855"/>
        </a:xfrm>
        <a:prstGeom prst="rect">
          <a:avLst/>
        </a:prstGeom>
      </xdr:spPr>
    </xdr:pic>
    <xdr:clientData/>
  </xdr:twoCellAnchor>
  <xdr:twoCellAnchor editAs="oneCell">
    <xdr:from>
      <xdr:col>14</xdr:col>
      <xdr:colOff>140085</xdr:colOff>
      <xdr:row>7</xdr:row>
      <xdr:rowOff>95250</xdr:rowOff>
    </xdr:from>
    <xdr:to>
      <xdr:col>14</xdr:col>
      <xdr:colOff>891966</xdr:colOff>
      <xdr:row>7</xdr:row>
      <xdr:rowOff>706780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9950" y="2619375"/>
          <a:ext cx="751840" cy="61150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122463</xdr:colOff>
      <xdr:row>8</xdr:row>
      <xdr:rowOff>53400</xdr:rowOff>
    </xdr:from>
    <xdr:to>
      <xdr:col>14</xdr:col>
      <xdr:colOff>930070</xdr:colOff>
      <xdr:row>8</xdr:row>
      <xdr:rowOff>668647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170" y="3329940"/>
          <a:ext cx="807720" cy="61468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176891</xdr:colOff>
      <xdr:row>21</xdr:row>
      <xdr:rowOff>100190</xdr:rowOff>
    </xdr:from>
    <xdr:to>
      <xdr:col>11</xdr:col>
      <xdr:colOff>1047102</xdr:colOff>
      <xdr:row>21</xdr:row>
      <xdr:rowOff>717603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3930" y="9538970"/>
          <a:ext cx="869950" cy="617855"/>
        </a:xfrm>
        <a:prstGeom prst="rect">
          <a:avLst/>
        </a:prstGeom>
      </xdr:spPr>
    </xdr:pic>
    <xdr:clientData/>
  </xdr:twoCellAnchor>
  <xdr:twoCellAnchor editAs="oneCell">
    <xdr:from>
      <xdr:col>11</xdr:col>
      <xdr:colOff>204107</xdr:colOff>
      <xdr:row>23</xdr:row>
      <xdr:rowOff>34531</xdr:rowOff>
    </xdr:from>
    <xdr:to>
      <xdr:col>11</xdr:col>
      <xdr:colOff>1033508</xdr:colOff>
      <xdr:row>23</xdr:row>
      <xdr:rowOff>685011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1235" y="10540365"/>
          <a:ext cx="829310" cy="65024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244928</xdr:colOff>
      <xdr:row>18</xdr:row>
      <xdr:rowOff>163286</xdr:rowOff>
    </xdr:from>
    <xdr:to>
      <xdr:col>11</xdr:col>
      <xdr:colOff>1034143</xdr:colOff>
      <xdr:row>18</xdr:row>
      <xdr:rowOff>709666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7345045"/>
          <a:ext cx="789305" cy="5461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19</xdr:row>
      <xdr:rowOff>108857</xdr:rowOff>
    </xdr:from>
    <xdr:to>
      <xdr:col>11</xdr:col>
      <xdr:colOff>1006929</xdr:colOff>
      <xdr:row>19</xdr:row>
      <xdr:rowOff>728617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8042910"/>
          <a:ext cx="762000" cy="61976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17</xdr:row>
      <xdr:rowOff>108857</xdr:rowOff>
    </xdr:from>
    <xdr:to>
      <xdr:col>11</xdr:col>
      <xdr:colOff>1071098</xdr:colOff>
      <xdr:row>17</xdr:row>
      <xdr:rowOff>669528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6537960"/>
          <a:ext cx="826135" cy="560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218096</xdr:colOff>
      <xdr:row>21</xdr:row>
      <xdr:rowOff>95250</xdr:rowOff>
    </xdr:from>
    <xdr:to>
      <xdr:col>10</xdr:col>
      <xdr:colOff>1068858</xdr:colOff>
      <xdr:row>21</xdr:row>
      <xdr:rowOff>675389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4080" y="9534525"/>
          <a:ext cx="850900" cy="579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231321</xdr:colOff>
      <xdr:row>5</xdr:row>
      <xdr:rowOff>138794</xdr:rowOff>
    </xdr:from>
    <xdr:to>
      <xdr:col>10</xdr:col>
      <xdr:colOff>1211034</xdr:colOff>
      <xdr:row>5</xdr:row>
      <xdr:rowOff>530679</xdr:rowOff>
    </xdr:to>
    <xdr:pic>
      <xdr:nvPicPr>
        <xdr:cNvPr id="83" name="Рисунок 82" descr="Дверные ручки Morelli &amp;quot;MIRA&amp;quot; MH-54-S6 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37415" y="1157605"/>
          <a:ext cx="979805" cy="3917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8</xdr:row>
      <xdr:rowOff>195329</xdr:rowOff>
    </xdr:from>
    <xdr:to>
      <xdr:col>10</xdr:col>
      <xdr:colOff>1170454</xdr:colOff>
      <xdr:row>8</xdr:row>
      <xdr:rowOff>585108</xdr:rowOff>
    </xdr:to>
    <xdr:pic>
      <xdr:nvPicPr>
        <xdr:cNvPr id="84" name="Рисунок 83" descr="Дверные ручки Morelli &amp;quot;MIRA&amp;quot; MH-54-S6 W Цвет - Белый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6775" y="3471545"/>
          <a:ext cx="979805" cy="389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149677</xdr:colOff>
      <xdr:row>7</xdr:row>
      <xdr:rowOff>203556</xdr:rowOff>
    </xdr:from>
    <xdr:to>
      <xdr:col>10</xdr:col>
      <xdr:colOff>1129392</xdr:colOff>
      <xdr:row>7</xdr:row>
      <xdr:rowOff>592486</xdr:rowOff>
    </xdr:to>
    <xdr:pic>
      <xdr:nvPicPr>
        <xdr:cNvPr id="85" name="Рисунок 84" descr="Дверные ручки Morelli &amp;quot;MIRA&amp;quot; MH-54-S6 BL Цвет - Чёрны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55500" y="2727325"/>
          <a:ext cx="979805" cy="3892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3</xdr:row>
      <xdr:rowOff>38100</xdr:rowOff>
    </xdr:from>
    <xdr:to>
      <xdr:col>7</xdr:col>
      <xdr:colOff>1036092</xdr:colOff>
      <xdr:row>3</xdr:row>
      <xdr:rowOff>1104900</xdr:rowOff>
    </xdr:to>
    <xdr:pic>
      <xdr:nvPicPr>
        <xdr:cNvPr id="3" name="Рисунок 2" descr="armadillo_optimum_s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24825" y="74295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3</xdr:row>
      <xdr:rowOff>42768</xdr:rowOff>
    </xdr:from>
    <xdr:to>
      <xdr:col>5</xdr:col>
      <xdr:colOff>1071562</xdr:colOff>
      <xdr:row>3</xdr:row>
      <xdr:rowOff>1171886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6070" y="747395"/>
          <a:ext cx="809625" cy="1129030"/>
        </a:xfrm>
        <a:prstGeom prst="rect">
          <a:avLst/>
        </a:prstGeom>
      </xdr:spPr>
    </xdr:pic>
    <xdr:clientData/>
  </xdr:twoCellAnchor>
  <xdr:twoCellAnchor editAs="oneCell">
    <xdr:from>
      <xdr:col>3</xdr:col>
      <xdr:colOff>129753</xdr:colOff>
      <xdr:row>3</xdr:row>
      <xdr:rowOff>59530</xdr:rowOff>
    </xdr:from>
    <xdr:to>
      <xdr:col>3</xdr:col>
      <xdr:colOff>1293347</xdr:colOff>
      <xdr:row>3</xdr:row>
      <xdr:rowOff>1119485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1740" y="763905"/>
          <a:ext cx="1163320" cy="1059815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297655</xdr:colOff>
      <xdr:row>3</xdr:row>
      <xdr:rowOff>43723</xdr:rowOff>
    </xdr:from>
    <xdr:to>
      <xdr:col>6</xdr:col>
      <xdr:colOff>1140869</xdr:colOff>
      <xdr:row>3</xdr:row>
      <xdr:rowOff>1166813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2755" y="748030"/>
          <a:ext cx="843280" cy="112331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</xdr:row>
      <xdr:rowOff>89964</xdr:rowOff>
    </xdr:from>
    <xdr:to>
      <xdr:col>4</xdr:col>
      <xdr:colOff>1195983</xdr:colOff>
      <xdr:row>3</xdr:row>
      <xdr:rowOff>1095373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794385"/>
          <a:ext cx="1148080" cy="1005205"/>
        </a:xfrm>
        <a:prstGeom prst="rect">
          <a:avLst/>
        </a:prstGeom>
      </xdr:spPr>
    </xdr:pic>
    <xdr:clientData/>
  </xdr:twoCellAnchor>
  <xdr:oneCellAnchor>
    <xdr:from>
      <xdr:col>8</xdr:col>
      <xdr:colOff>209551</xdr:colOff>
      <xdr:row>3</xdr:row>
      <xdr:rowOff>100356</xdr:rowOff>
    </xdr:from>
    <xdr:ext cx="1066799" cy="993893"/>
    <xdr:pic>
      <xdr:nvPicPr>
        <xdr:cNvPr id="11" name="Рисунок 10" descr="aldegh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91675" y="805180"/>
          <a:ext cx="1066800" cy="993775"/>
        </a:xfrm>
        <a:prstGeom prst="rect">
          <a:avLst/>
        </a:prstGeom>
      </xdr:spPr>
    </xdr:pic>
    <xdr:clientData/>
  </xdr:oneCellAnchor>
  <xdr:twoCellAnchor editAs="oneCell">
    <xdr:from>
      <xdr:col>3</xdr:col>
      <xdr:colOff>333375</xdr:colOff>
      <xdr:row>15</xdr:row>
      <xdr:rowOff>29412</xdr:rowOff>
    </xdr:from>
    <xdr:to>
      <xdr:col>3</xdr:col>
      <xdr:colOff>1047749</xdr:colOff>
      <xdr:row>15</xdr:row>
      <xdr:rowOff>755693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95575" y="6134735"/>
          <a:ext cx="713740" cy="726440"/>
        </a:xfrm>
        <a:prstGeom prst="rect">
          <a:avLst/>
        </a:prstGeom>
      </xdr:spPr>
    </xdr:pic>
    <xdr:clientData/>
  </xdr:twoCellAnchor>
  <xdr:twoCellAnchor editAs="oneCell">
    <xdr:from>
      <xdr:col>3</xdr:col>
      <xdr:colOff>345281</xdr:colOff>
      <xdr:row>12</xdr:row>
      <xdr:rowOff>85817</xdr:rowOff>
    </xdr:from>
    <xdr:to>
      <xdr:col>3</xdr:col>
      <xdr:colOff>892968</xdr:colOff>
      <xdr:row>12</xdr:row>
      <xdr:rowOff>638030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07005" y="4476750"/>
          <a:ext cx="548005" cy="55181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16</xdr:row>
      <xdr:rowOff>53092</xdr:rowOff>
    </xdr:from>
    <xdr:to>
      <xdr:col>3</xdr:col>
      <xdr:colOff>916781</xdr:colOff>
      <xdr:row>16</xdr:row>
      <xdr:rowOff>726138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00325" y="6920230"/>
          <a:ext cx="678180" cy="6731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202407</xdr:colOff>
      <xdr:row>15</xdr:row>
      <xdr:rowOff>27098</xdr:rowOff>
    </xdr:from>
    <xdr:to>
      <xdr:col>4</xdr:col>
      <xdr:colOff>952499</xdr:colOff>
      <xdr:row>15</xdr:row>
      <xdr:rowOff>761703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45255" y="6132195"/>
          <a:ext cx="749935" cy="734695"/>
        </a:xfrm>
        <a:prstGeom prst="rect">
          <a:avLst/>
        </a:prstGeom>
      </xdr:spPr>
    </xdr:pic>
    <xdr:clientData/>
  </xdr:twoCellAnchor>
  <xdr:twoCellAnchor editAs="oneCell">
    <xdr:from>
      <xdr:col>4</xdr:col>
      <xdr:colOff>215661</xdr:colOff>
      <xdr:row>16</xdr:row>
      <xdr:rowOff>26958</xdr:rowOff>
    </xdr:from>
    <xdr:to>
      <xdr:col>4</xdr:col>
      <xdr:colOff>999542</xdr:colOff>
      <xdr:row>17</xdr:row>
      <xdr:rowOff>4226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958590" y="6894195"/>
          <a:ext cx="784225" cy="739140"/>
        </a:xfrm>
        <a:prstGeom prst="rect">
          <a:avLst/>
        </a:prstGeom>
      </xdr:spPr>
    </xdr:pic>
    <xdr:clientData/>
  </xdr:twoCellAnchor>
  <xdr:twoCellAnchor editAs="oneCell">
    <xdr:from>
      <xdr:col>4</xdr:col>
      <xdr:colOff>260590</xdr:colOff>
      <xdr:row>12</xdr:row>
      <xdr:rowOff>53915</xdr:rowOff>
    </xdr:from>
    <xdr:to>
      <xdr:col>4</xdr:col>
      <xdr:colOff>1042985</xdr:colOff>
      <xdr:row>12</xdr:row>
      <xdr:rowOff>754810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3675" y="4444365"/>
          <a:ext cx="782320" cy="701040"/>
        </a:xfrm>
        <a:prstGeom prst="rect">
          <a:avLst/>
        </a:prstGeom>
      </xdr:spPr>
    </xdr:pic>
    <xdr:clientData/>
  </xdr:twoCellAnchor>
  <xdr:twoCellAnchor editAs="oneCell">
    <xdr:from>
      <xdr:col>5</xdr:col>
      <xdr:colOff>377405</xdr:colOff>
      <xdr:row>16</xdr:row>
      <xdr:rowOff>108439</xdr:rowOff>
    </xdr:from>
    <xdr:to>
      <xdr:col>5</xdr:col>
      <xdr:colOff>1033372</xdr:colOff>
      <xdr:row>16</xdr:row>
      <xdr:rowOff>737956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01640" y="6975475"/>
          <a:ext cx="655955" cy="629920"/>
        </a:xfrm>
        <a:prstGeom prst="rect">
          <a:avLst/>
        </a:prstGeom>
      </xdr:spPr>
    </xdr:pic>
    <xdr:clientData/>
  </xdr:twoCellAnchor>
  <xdr:twoCellAnchor editAs="oneCell">
    <xdr:from>
      <xdr:col>5</xdr:col>
      <xdr:colOff>350449</xdr:colOff>
      <xdr:row>19</xdr:row>
      <xdr:rowOff>26957</xdr:rowOff>
    </xdr:from>
    <xdr:to>
      <xdr:col>5</xdr:col>
      <xdr:colOff>1053539</xdr:colOff>
      <xdr:row>19</xdr:row>
      <xdr:rowOff>730047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74335" y="8608695"/>
          <a:ext cx="703580" cy="702945"/>
        </a:xfrm>
        <a:prstGeom prst="rect">
          <a:avLst/>
        </a:prstGeom>
      </xdr:spPr>
    </xdr:pic>
    <xdr:clientData/>
  </xdr:twoCellAnchor>
  <xdr:twoCellAnchor editAs="oneCell">
    <xdr:from>
      <xdr:col>5</xdr:col>
      <xdr:colOff>305520</xdr:colOff>
      <xdr:row>15</xdr:row>
      <xdr:rowOff>24706</xdr:rowOff>
    </xdr:from>
    <xdr:to>
      <xdr:col>5</xdr:col>
      <xdr:colOff>1051345</xdr:colOff>
      <xdr:row>15</xdr:row>
      <xdr:rowOff>697171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885" y="6129655"/>
          <a:ext cx="745490" cy="672465"/>
        </a:xfrm>
        <a:prstGeom prst="rect">
          <a:avLst/>
        </a:prstGeom>
      </xdr:spPr>
    </xdr:pic>
    <xdr:clientData/>
  </xdr:twoCellAnchor>
  <xdr:twoCellAnchor editAs="oneCell">
    <xdr:from>
      <xdr:col>5</xdr:col>
      <xdr:colOff>215661</xdr:colOff>
      <xdr:row>11</xdr:row>
      <xdr:rowOff>8764</xdr:rowOff>
    </xdr:from>
    <xdr:to>
      <xdr:col>5</xdr:col>
      <xdr:colOff>952500</xdr:colOff>
      <xdr:row>11</xdr:row>
      <xdr:rowOff>739563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39715" y="3637280"/>
          <a:ext cx="737235" cy="730885"/>
        </a:xfrm>
        <a:prstGeom prst="rect">
          <a:avLst/>
        </a:prstGeom>
      </xdr:spPr>
    </xdr:pic>
    <xdr:clientData/>
  </xdr:twoCellAnchor>
  <xdr:twoCellAnchor editAs="oneCell">
    <xdr:from>
      <xdr:col>5</xdr:col>
      <xdr:colOff>368420</xdr:colOff>
      <xdr:row>18</xdr:row>
      <xdr:rowOff>26958</xdr:rowOff>
    </xdr:from>
    <xdr:to>
      <xdr:col>5</xdr:col>
      <xdr:colOff>1078301</xdr:colOff>
      <xdr:row>18</xdr:row>
      <xdr:rowOff>719382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92750" y="7846695"/>
          <a:ext cx="709930" cy="692150"/>
        </a:xfrm>
        <a:prstGeom prst="rect">
          <a:avLst/>
        </a:prstGeom>
      </xdr:spPr>
    </xdr:pic>
    <xdr:clientData/>
  </xdr:twoCellAnchor>
  <xdr:twoCellAnchor editAs="oneCell">
    <xdr:from>
      <xdr:col>5</xdr:col>
      <xdr:colOff>290783</xdr:colOff>
      <xdr:row>13</xdr:row>
      <xdr:rowOff>46008</xdr:rowOff>
    </xdr:from>
    <xdr:to>
      <xdr:col>5</xdr:col>
      <xdr:colOff>977067</xdr:colOff>
      <xdr:row>13</xdr:row>
      <xdr:rowOff>737918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415233" y="5103783"/>
          <a:ext cx="686284" cy="691910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242618</xdr:colOff>
      <xdr:row>19</xdr:row>
      <xdr:rowOff>56631</xdr:rowOff>
    </xdr:from>
    <xdr:to>
      <xdr:col>6</xdr:col>
      <xdr:colOff>988443</xdr:colOff>
      <xdr:row>19</xdr:row>
      <xdr:rowOff>646683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748145" y="8638540"/>
          <a:ext cx="745490" cy="589915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242617</xdr:colOff>
      <xdr:row>12</xdr:row>
      <xdr:rowOff>89802</xdr:rowOff>
    </xdr:from>
    <xdr:to>
      <xdr:col>6</xdr:col>
      <xdr:colOff>1104820</xdr:colOff>
      <xdr:row>12</xdr:row>
      <xdr:rowOff>745826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48145" y="4480560"/>
          <a:ext cx="861695" cy="655955"/>
        </a:xfrm>
        <a:prstGeom prst="rect">
          <a:avLst/>
        </a:prstGeom>
      </xdr:spPr>
    </xdr:pic>
    <xdr:clientData/>
  </xdr:twoCellAnchor>
  <xdr:twoCellAnchor editAs="oneCell">
    <xdr:from>
      <xdr:col>6</xdr:col>
      <xdr:colOff>314504</xdr:colOff>
      <xdr:row>18</xdr:row>
      <xdr:rowOff>125802</xdr:rowOff>
    </xdr:from>
    <xdr:to>
      <xdr:col>6</xdr:col>
      <xdr:colOff>1096273</xdr:colOff>
      <xdr:row>18</xdr:row>
      <xdr:rowOff>739002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819900" y="7945755"/>
          <a:ext cx="781685" cy="612775"/>
        </a:xfrm>
        <a:prstGeom prst="rect">
          <a:avLst/>
        </a:prstGeom>
      </xdr:spPr>
    </xdr:pic>
    <xdr:clientData/>
  </xdr:twoCellAnchor>
  <xdr:twoCellAnchor editAs="oneCell">
    <xdr:from>
      <xdr:col>6</xdr:col>
      <xdr:colOff>179716</xdr:colOff>
      <xdr:row>13</xdr:row>
      <xdr:rowOff>11050</xdr:rowOff>
    </xdr:from>
    <xdr:to>
      <xdr:col>6</xdr:col>
      <xdr:colOff>961485</xdr:colOff>
      <xdr:row>13</xdr:row>
      <xdr:rowOff>752032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85280" y="5163820"/>
          <a:ext cx="781685" cy="741045"/>
        </a:xfrm>
        <a:prstGeom prst="rect">
          <a:avLst/>
        </a:prstGeom>
      </xdr:spPr>
    </xdr:pic>
    <xdr:clientData/>
  </xdr:twoCellAnchor>
  <xdr:twoCellAnchor editAs="oneCell">
    <xdr:from>
      <xdr:col>7</xdr:col>
      <xdr:colOff>620025</xdr:colOff>
      <xdr:row>19</xdr:row>
      <xdr:rowOff>62900</xdr:rowOff>
    </xdr:from>
    <xdr:to>
      <xdr:col>7</xdr:col>
      <xdr:colOff>1159175</xdr:colOff>
      <xdr:row>19</xdr:row>
      <xdr:rowOff>757625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06460" y="8644890"/>
          <a:ext cx="539115" cy="694690"/>
        </a:xfrm>
        <a:prstGeom prst="rect">
          <a:avLst/>
        </a:prstGeom>
      </xdr:spPr>
    </xdr:pic>
    <xdr:clientData/>
  </xdr:twoCellAnchor>
  <xdr:twoCellAnchor editAs="oneCell">
    <xdr:from>
      <xdr:col>8</xdr:col>
      <xdr:colOff>314505</xdr:colOff>
      <xdr:row>13</xdr:row>
      <xdr:rowOff>80872</xdr:rowOff>
    </xdr:from>
    <xdr:to>
      <xdr:col>8</xdr:col>
      <xdr:colOff>813796</xdr:colOff>
      <xdr:row>13</xdr:row>
      <xdr:rowOff>710413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696450" y="5233670"/>
          <a:ext cx="499110" cy="629285"/>
        </a:xfrm>
        <a:prstGeom prst="rect">
          <a:avLst/>
        </a:prstGeom>
      </xdr:spPr>
    </xdr:pic>
    <xdr:clientData/>
  </xdr:twoCellAnchor>
  <xdr:twoCellAnchor editAs="oneCell">
    <xdr:from>
      <xdr:col>8</xdr:col>
      <xdr:colOff>305519</xdr:colOff>
      <xdr:row>19</xdr:row>
      <xdr:rowOff>16717</xdr:rowOff>
    </xdr:from>
    <xdr:to>
      <xdr:col>8</xdr:col>
      <xdr:colOff>889600</xdr:colOff>
      <xdr:row>19</xdr:row>
      <xdr:rowOff>706514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87560" y="8598535"/>
          <a:ext cx="583565" cy="689610"/>
        </a:xfrm>
        <a:prstGeom prst="rect">
          <a:avLst/>
        </a:prstGeom>
      </xdr:spPr>
    </xdr:pic>
    <xdr:clientData/>
  </xdr:twoCellAnchor>
  <xdr:twoCellAnchor editAs="oneCell">
    <xdr:from>
      <xdr:col>8</xdr:col>
      <xdr:colOff>368419</xdr:colOff>
      <xdr:row>15</xdr:row>
      <xdr:rowOff>65700</xdr:rowOff>
    </xdr:from>
    <xdr:to>
      <xdr:col>8</xdr:col>
      <xdr:colOff>916556</xdr:colOff>
      <xdr:row>15</xdr:row>
      <xdr:rowOff>699782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50425" y="6170930"/>
          <a:ext cx="548005" cy="634365"/>
        </a:xfrm>
        <a:prstGeom prst="rect">
          <a:avLst/>
        </a:prstGeom>
      </xdr:spPr>
    </xdr:pic>
    <xdr:clientData/>
  </xdr:twoCellAnchor>
  <xdr:twoCellAnchor editAs="oneCell">
    <xdr:from>
      <xdr:col>8</xdr:col>
      <xdr:colOff>323491</xdr:colOff>
      <xdr:row>20</xdr:row>
      <xdr:rowOff>44927</xdr:rowOff>
    </xdr:from>
    <xdr:to>
      <xdr:col>8</xdr:col>
      <xdr:colOff>911607</xdr:colOff>
      <xdr:row>20</xdr:row>
      <xdr:rowOff>739230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05340" y="9388475"/>
          <a:ext cx="588010" cy="6946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oneCellAnchor>
    <xdr:from>
      <xdr:col>7</xdr:col>
      <xdr:colOff>409576</xdr:colOff>
      <xdr:row>4</xdr:row>
      <xdr:rowOff>57093</xdr:rowOff>
    </xdr:from>
    <xdr:ext cx="781049" cy="1056207"/>
    <xdr:pic>
      <xdr:nvPicPr>
        <xdr:cNvPr id="6" name="Рисунок 5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675" y="1085215"/>
          <a:ext cx="781050" cy="1056640"/>
        </a:xfrm>
        <a:prstGeom prst="rect">
          <a:avLst/>
        </a:prstGeom>
      </xdr:spPr>
    </xdr:pic>
    <xdr:clientData/>
  </xdr:oneCellAnchor>
  <xdr:oneCellAnchor>
    <xdr:from>
      <xdr:col>5</xdr:col>
      <xdr:colOff>285751</xdr:colOff>
      <xdr:row>4</xdr:row>
      <xdr:rowOff>87038</xdr:rowOff>
    </xdr:from>
    <xdr:ext cx="704849" cy="90140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115695"/>
          <a:ext cx="704850" cy="901065"/>
        </a:xfrm>
        <a:prstGeom prst="rect">
          <a:avLst/>
        </a:prstGeom>
      </xdr:spPr>
    </xdr:pic>
    <xdr:clientData/>
  </xdr:oneCellAnchor>
  <xdr:twoCellAnchor editAs="oneCell">
    <xdr:from>
      <xdr:col>5</xdr:col>
      <xdr:colOff>336466</xdr:colOff>
      <xdr:row>14</xdr:row>
      <xdr:rowOff>187411</xdr:rowOff>
    </xdr:from>
    <xdr:to>
      <xdr:col>6</xdr:col>
      <xdr:colOff>278686</xdr:colOff>
      <xdr:row>14</xdr:row>
      <xdr:rowOff>612058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4149440">
          <a:off x="4295775" y="4743450"/>
          <a:ext cx="424180" cy="723265"/>
        </a:xfrm>
        <a:prstGeom prst="rect">
          <a:avLst/>
        </a:prstGeom>
      </xdr:spPr>
    </xdr:pic>
    <xdr:clientData/>
  </xdr:twoCellAnchor>
  <xdr:twoCellAnchor editAs="oneCell">
    <xdr:from>
      <xdr:col>5</xdr:col>
      <xdr:colOff>341118</xdr:colOff>
      <xdr:row>16</xdr:row>
      <xdr:rowOff>153682</xdr:rowOff>
    </xdr:from>
    <xdr:to>
      <xdr:col>6</xdr:col>
      <xdr:colOff>285243</xdr:colOff>
      <xdr:row>16</xdr:row>
      <xdr:rowOff>596844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4110085">
          <a:off x="4291965" y="5669915"/>
          <a:ext cx="443230" cy="725170"/>
        </a:xfrm>
        <a:prstGeom prst="rect">
          <a:avLst/>
        </a:prstGeom>
      </xdr:spPr>
    </xdr:pic>
    <xdr:clientData/>
  </xdr:twoCellAnchor>
  <xdr:twoCellAnchor editAs="oneCell">
    <xdr:from>
      <xdr:col>5</xdr:col>
      <xdr:colOff>327030</xdr:colOff>
      <xdr:row>20</xdr:row>
      <xdr:rowOff>143286</xdr:rowOff>
    </xdr:from>
    <xdr:to>
      <xdr:col>6</xdr:col>
      <xdr:colOff>307244</xdr:colOff>
      <xdr:row>20</xdr:row>
      <xdr:rowOff>595929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022824">
          <a:off x="4291330" y="7551420"/>
          <a:ext cx="452120" cy="761365"/>
        </a:xfrm>
        <a:prstGeom prst="rect">
          <a:avLst/>
        </a:prstGeom>
      </xdr:spPr>
    </xdr:pic>
    <xdr:clientData/>
  </xdr:twoCellAnchor>
  <xdr:twoCellAnchor editAs="oneCell">
    <xdr:from>
      <xdr:col>5</xdr:col>
      <xdr:colOff>338965</xdr:colOff>
      <xdr:row>18</xdr:row>
      <xdr:rowOff>115808</xdr:rowOff>
    </xdr:from>
    <xdr:to>
      <xdr:col>6</xdr:col>
      <xdr:colOff>292323</xdr:colOff>
      <xdr:row>18</xdr:row>
      <xdr:rowOff>561943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056524">
          <a:off x="4292600" y="6581775"/>
          <a:ext cx="446405" cy="734060"/>
        </a:xfrm>
        <a:prstGeom prst="rect">
          <a:avLst/>
        </a:prstGeom>
      </xdr:spPr>
    </xdr:pic>
    <xdr:clientData/>
  </xdr:twoCellAnchor>
  <xdr:twoCellAnchor editAs="oneCell">
    <xdr:from>
      <xdr:col>5</xdr:col>
      <xdr:colOff>404123</xdr:colOff>
      <xdr:row>24</xdr:row>
      <xdr:rowOff>173094</xdr:rowOff>
    </xdr:from>
    <xdr:to>
      <xdr:col>6</xdr:col>
      <xdr:colOff>394402</xdr:colOff>
      <xdr:row>24</xdr:row>
      <xdr:rowOff>607843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999862">
          <a:off x="4599107" y="9610767"/>
          <a:ext cx="434749" cy="776091"/>
        </a:xfrm>
        <a:prstGeom prst="rect">
          <a:avLst/>
        </a:prstGeom>
      </xdr:spPr>
    </xdr:pic>
    <xdr:clientData/>
  </xdr:twoCellAnchor>
  <xdr:twoCellAnchor editAs="oneCell">
    <xdr:from>
      <xdr:col>5</xdr:col>
      <xdr:colOff>396769</xdr:colOff>
      <xdr:row>22</xdr:row>
      <xdr:rowOff>182816</xdr:rowOff>
    </xdr:from>
    <xdr:to>
      <xdr:col>6</xdr:col>
      <xdr:colOff>346551</xdr:colOff>
      <xdr:row>22</xdr:row>
      <xdr:rowOff>621315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034871">
          <a:off x="4352925" y="8551545"/>
          <a:ext cx="438150" cy="730885"/>
        </a:xfrm>
        <a:prstGeom prst="rect">
          <a:avLst/>
        </a:prstGeom>
      </xdr:spPr>
    </xdr:pic>
    <xdr:clientData/>
  </xdr:twoCellAnchor>
  <xdr:twoCellAnchor editAs="oneCell">
    <xdr:from>
      <xdr:col>7</xdr:col>
      <xdr:colOff>202063</xdr:colOff>
      <xdr:row>14</xdr:row>
      <xdr:rowOff>176819</xdr:rowOff>
    </xdr:from>
    <xdr:to>
      <xdr:col>7</xdr:col>
      <xdr:colOff>1201403</xdr:colOff>
      <xdr:row>14</xdr:row>
      <xdr:rowOff>523771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4126609">
          <a:off x="5899785" y="4555490"/>
          <a:ext cx="347345" cy="999490"/>
        </a:xfrm>
        <a:prstGeom prst="rect">
          <a:avLst/>
        </a:prstGeom>
      </xdr:spPr>
    </xdr:pic>
    <xdr:clientData/>
  </xdr:twoCellAnchor>
  <xdr:twoCellAnchor editAs="oneCell">
    <xdr:from>
      <xdr:col>7</xdr:col>
      <xdr:colOff>165860</xdr:colOff>
      <xdr:row>18</xdr:row>
      <xdr:rowOff>193353</xdr:rowOff>
    </xdr:from>
    <xdr:to>
      <xdr:col>7</xdr:col>
      <xdr:colOff>1259208</xdr:colOff>
      <xdr:row>18</xdr:row>
      <xdr:rowOff>588641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4066594">
          <a:off x="5886450" y="6454140"/>
          <a:ext cx="395605" cy="1093470"/>
        </a:xfrm>
        <a:prstGeom prst="rect">
          <a:avLst/>
        </a:prstGeom>
      </xdr:spPr>
    </xdr:pic>
    <xdr:clientData/>
  </xdr:twoCellAnchor>
  <xdr:twoCellAnchor editAs="oneCell">
    <xdr:from>
      <xdr:col>7</xdr:col>
      <xdr:colOff>156978</xdr:colOff>
      <xdr:row>24</xdr:row>
      <xdr:rowOff>164713</xdr:rowOff>
    </xdr:from>
    <xdr:to>
      <xdr:col>7</xdr:col>
      <xdr:colOff>1205080</xdr:colOff>
      <xdr:row>24</xdr:row>
      <xdr:rowOff>580627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3960296">
          <a:off x="5844540" y="9316085"/>
          <a:ext cx="415925" cy="1048385"/>
        </a:xfrm>
        <a:prstGeom prst="rect">
          <a:avLst/>
        </a:prstGeom>
      </xdr:spPr>
    </xdr:pic>
    <xdr:clientData/>
  </xdr:twoCellAnchor>
  <xdr:twoCellAnchor editAs="oneCell">
    <xdr:from>
      <xdr:col>7</xdr:col>
      <xdr:colOff>106424</xdr:colOff>
      <xdr:row>16</xdr:row>
      <xdr:rowOff>183460</xdr:rowOff>
    </xdr:from>
    <xdr:to>
      <xdr:col>7</xdr:col>
      <xdr:colOff>1101539</xdr:colOff>
      <xdr:row>16</xdr:row>
      <xdr:rowOff>571092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4075344">
          <a:off x="5781675" y="5537200"/>
          <a:ext cx="387985" cy="995045"/>
        </a:xfrm>
        <a:prstGeom prst="rect">
          <a:avLst/>
        </a:prstGeom>
      </xdr:spPr>
    </xdr:pic>
    <xdr:clientData/>
  </xdr:twoCellAnchor>
  <xdr:twoCellAnchor editAs="oneCell">
    <xdr:from>
      <xdr:col>7</xdr:col>
      <xdr:colOff>175243</xdr:colOff>
      <xdr:row>20</xdr:row>
      <xdr:rowOff>194723</xdr:rowOff>
    </xdr:from>
    <xdr:to>
      <xdr:col>7</xdr:col>
      <xdr:colOff>1292792</xdr:colOff>
      <xdr:row>20</xdr:row>
      <xdr:rowOff>584873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3984444">
          <a:off x="5910580" y="7393305"/>
          <a:ext cx="390525" cy="1117600"/>
        </a:xfrm>
        <a:prstGeom prst="rect">
          <a:avLst/>
        </a:prstGeom>
      </xdr:spPr>
    </xdr:pic>
    <xdr:clientData/>
  </xdr:twoCellAnchor>
  <xdr:twoCellAnchor editAs="oneCell">
    <xdr:from>
      <xdr:col>7</xdr:col>
      <xdr:colOff>175968</xdr:colOff>
      <xdr:row>22</xdr:row>
      <xdr:rowOff>190131</xdr:rowOff>
    </xdr:from>
    <xdr:to>
      <xdr:col>7</xdr:col>
      <xdr:colOff>1222641</xdr:colOff>
      <xdr:row>22</xdr:row>
      <xdr:rowOff>545197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4021122">
          <a:off x="5893435" y="8359140"/>
          <a:ext cx="354965" cy="1047115"/>
        </a:xfrm>
        <a:prstGeom prst="rect">
          <a:avLst/>
        </a:prstGeom>
      </xdr:spPr>
    </xdr:pic>
    <xdr:clientData/>
  </xdr:twoCellAnchor>
  <xdr:twoCellAnchor editAs="oneCell">
    <xdr:from>
      <xdr:col>3</xdr:col>
      <xdr:colOff>321468</xdr:colOff>
      <xdr:row>14</xdr:row>
      <xdr:rowOff>166687</xdr:rowOff>
    </xdr:from>
    <xdr:to>
      <xdr:col>4</xdr:col>
      <xdr:colOff>263688</xdr:colOff>
      <xdr:row>14</xdr:row>
      <xdr:rowOff>591334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4149440">
          <a:off x="2925848" y="4860839"/>
          <a:ext cx="424647" cy="728032"/>
        </a:xfrm>
        <a:prstGeom prst="rect">
          <a:avLst/>
        </a:prstGeom>
      </xdr:spPr>
    </xdr:pic>
    <xdr:clientData/>
  </xdr:twoCellAnchor>
  <xdr:twoCellAnchor editAs="oneCell">
    <xdr:from>
      <xdr:col>3</xdr:col>
      <xdr:colOff>416719</xdr:colOff>
      <xdr:row>18</xdr:row>
      <xdr:rowOff>202406</xdr:rowOff>
    </xdr:from>
    <xdr:to>
      <xdr:col>4</xdr:col>
      <xdr:colOff>370077</xdr:colOff>
      <xdr:row>18</xdr:row>
      <xdr:rowOff>648541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056524">
          <a:off x="3015924" y="6806733"/>
          <a:ext cx="446135" cy="73917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428627</xdr:colOff>
      <xdr:row>20</xdr:row>
      <xdr:rowOff>119062</xdr:rowOff>
    </xdr:from>
    <xdr:to>
      <xdr:col>4</xdr:col>
      <xdr:colOff>408841</xdr:colOff>
      <xdr:row>20</xdr:row>
      <xdr:rowOff>571705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022824">
          <a:off x="3038006" y="7665715"/>
          <a:ext cx="452643" cy="766026"/>
        </a:xfrm>
        <a:prstGeom prst="rect">
          <a:avLst/>
        </a:prstGeom>
      </xdr:spPr>
    </xdr:pic>
    <xdr:clientData/>
  </xdr:twoCellAnchor>
  <xdr:twoCellAnchor editAs="oneCell">
    <xdr:from>
      <xdr:col>3</xdr:col>
      <xdr:colOff>488156</xdr:colOff>
      <xdr:row>22</xdr:row>
      <xdr:rowOff>178594</xdr:rowOff>
    </xdr:from>
    <xdr:to>
      <xdr:col>4</xdr:col>
      <xdr:colOff>437938</xdr:colOff>
      <xdr:row>22</xdr:row>
      <xdr:rowOff>617093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034871">
          <a:off x="3089391" y="8685891"/>
          <a:ext cx="438499" cy="735594"/>
        </a:xfrm>
        <a:prstGeom prst="rect">
          <a:avLst/>
        </a:prstGeom>
      </xdr:spPr>
    </xdr:pic>
    <xdr:clientData/>
  </xdr:twoCellAnchor>
  <xdr:twoCellAnchor editAs="oneCell">
    <xdr:from>
      <xdr:col>3</xdr:col>
      <xdr:colOff>392907</xdr:colOff>
      <xdr:row>24</xdr:row>
      <xdr:rowOff>166688</xdr:rowOff>
    </xdr:from>
    <xdr:to>
      <xdr:col>4</xdr:col>
      <xdr:colOff>383186</xdr:colOff>
      <xdr:row>24</xdr:row>
      <xdr:rowOff>601437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999862">
          <a:off x="3016266" y="9604361"/>
          <a:ext cx="434749" cy="776091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297656</xdr:colOff>
      <xdr:row>4</xdr:row>
      <xdr:rowOff>47626</xdr:rowOff>
    </xdr:from>
    <xdr:to>
      <xdr:col>4</xdr:col>
      <xdr:colOff>480331</xdr:colOff>
      <xdr:row>4</xdr:row>
      <xdr:rowOff>1107282</xdr:rowOff>
    </xdr:to>
    <xdr:pic>
      <xdr:nvPicPr>
        <xdr:cNvPr id="38" name="Рисунок 37" descr="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50344" y="1071564"/>
          <a:ext cx="968487" cy="1059656"/>
        </a:xfrm>
        <a:prstGeom prst="rect">
          <a:avLst/>
        </a:prstGeom>
      </xdr:spPr>
    </xdr:pic>
    <xdr:clientData/>
  </xdr:twoCellAnchor>
  <xdr:twoCellAnchor editAs="oneCell">
    <xdr:from>
      <xdr:col>3</xdr:col>
      <xdr:colOff>282690</xdr:colOff>
      <xdr:row>12</xdr:row>
      <xdr:rowOff>145093</xdr:rowOff>
    </xdr:from>
    <xdr:to>
      <xdr:col>4</xdr:col>
      <xdr:colOff>205853</xdr:colOff>
      <xdr:row>12</xdr:row>
      <xdr:rowOff>573647</xdr:rowOff>
    </xdr:to>
    <xdr:pic>
      <xdr:nvPicPr>
        <xdr:cNvPr id="39" name="Рисунок 38" descr="2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3814319">
          <a:off x="2875589" y="3898226"/>
          <a:ext cx="428554" cy="708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1:J22"/>
  <sheetViews>
    <sheetView view="pageBreakPreview" topLeftCell="A3" zoomScale="80" zoomScaleNormal="100" workbookViewId="0">
      <selection activeCell="E12" sqref="E12"/>
    </sheetView>
  </sheetViews>
  <sheetFormatPr defaultColWidth="9.140625" defaultRowHeight="15" outlineLevelRow="1" outlineLevelCol="1"/>
  <cols>
    <col min="1" max="1" width="13.5703125" style="832" customWidth="1"/>
    <col min="2" max="2" width="21" style="832" customWidth="1"/>
    <col min="3" max="3" width="8.140625" style="833" hidden="1" customWidth="1" outlineLevel="1"/>
    <col min="4" max="4" width="13.5703125" style="833" hidden="1" customWidth="1" outlineLevel="1"/>
    <col min="5" max="5" width="18" style="834" customWidth="1" collapsed="1"/>
    <col min="6" max="6" width="13.85546875" style="835" hidden="1" customWidth="1" outlineLevel="1"/>
    <col min="7" max="7" width="22.140625" style="836" customWidth="1" collapsed="1"/>
    <col min="8" max="8" width="2.5703125" style="836" customWidth="1"/>
    <col min="9" max="9" width="16.28515625" style="836" customWidth="1"/>
    <col min="10" max="16384" width="9.140625" style="836"/>
  </cols>
  <sheetData>
    <row r="1" spans="1:10" ht="39" hidden="1" customHeight="1" outlineLevel="1">
      <c r="B1" s="837"/>
    </row>
    <row r="2" spans="1:10" ht="186" hidden="1" customHeight="1" outlineLevel="1">
      <c r="B2" s="1095" t="s">
        <v>0</v>
      </c>
      <c r="C2" s="1095"/>
      <c r="D2" s="1095"/>
      <c r="E2" s="1095"/>
      <c r="F2" s="1095"/>
      <c r="G2" s="1095"/>
    </row>
    <row r="3" spans="1:10" collapsed="1">
      <c r="A3" s="838"/>
      <c r="F3" s="839"/>
      <c r="G3" s="840"/>
      <c r="I3" s="832" t="s">
        <v>1</v>
      </c>
    </row>
    <row r="4" spans="1:10">
      <c r="A4" s="838" t="s">
        <v>2</v>
      </c>
      <c r="B4" s="841">
        <v>1</v>
      </c>
      <c r="I4" s="832" t="s">
        <v>1</v>
      </c>
    </row>
    <row r="5" spans="1:10">
      <c r="B5" s="832" t="s">
        <v>3</v>
      </c>
    </row>
    <row r="6" spans="1:10">
      <c r="I6" s="830" t="s">
        <v>4</v>
      </c>
    </row>
    <row r="7" spans="1:10">
      <c r="I7" s="861">
        <v>0.34</v>
      </c>
      <c r="J7" s="836" t="s">
        <v>5</v>
      </c>
    </row>
    <row r="8" spans="1:10" ht="45">
      <c r="A8" s="842" t="s">
        <v>6</v>
      </c>
      <c r="B8" s="843"/>
      <c r="C8" s="844"/>
      <c r="D8" s="844"/>
      <c r="E8" s="845" t="s">
        <v>7</v>
      </c>
      <c r="F8" s="846"/>
      <c r="G8" s="847" t="s">
        <v>8</v>
      </c>
      <c r="I8" s="862"/>
      <c r="J8" s="863"/>
    </row>
    <row r="9" spans="1:10" s="830" customFormat="1" ht="21" customHeight="1" collapsed="1">
      <c r="A9" s="1096" t="s">
        <v>9</v>
      </c>
      <c r="B9" s="1097"/>
      <c r="C9" s="1097"/>
      <c r="D9" s="1097"/>
      <c r="E9" s="1097"/>
      <c r="F9" s="1097"/>
      <c r="G9" s="1098"/>
    </row>
    <row r="10" spans="1:10">
      <c r="A10" s="848">
        <v>1.5</v>
      </c>
      <c r="B10" s="849" t="s">
        <v>10</v>
      </c>
      <c r="C10" s="850">
        <f>1-E10</f>
        <v>0</v>
      </c>
      <c r="D10" s="850">
        <f>IF(C10&lt;=0,C12,C10)</f>
        <v>1</v>
      </c>
      <c r="E10" s="851">
        <v>1</v>
      </c>
      <c r="F10" s="850">
        <f>G10</f>
        <v>1</v>
      </c>
      <c r="G10" s="851">
        <v>1</v>
      </c>
    </row>
    <row r="11" spans="1:10" ht="51" hidden="1">
      <c r="A11" s="852"/>
      <c r="B11" s="853" t="s">
        <v>11</v>
      </c>
      <c r="C11" s="854">
        <f>1-E11</f>
        <v>0</v>
      </c>
      <c r="D11" s="854">
        <f>IF(C11&lt;=0,C12,C11)</f>
        <v>1</v>
      </c>
      <c r="E11" s="855">
        <f>E10</f>
        <v>1</v>
      </c>
      <c r="F11" s="854">
        <f>G11</f>
        <v>1</v>
      </c>
      <c r="G11" s="855">
        <f>G10</f>
        <v>1</v>
      </c>
    </row>
    <row r="12" spans="1:10" s="831" customFormat="1">
      <c r="A12" s="856"/>
      <c r="B12" s="856"/>
      <c r="C12" s="833">
        <v>1</v>
      </c>
      <c r="D12" s="833"/>
      <c r="E12" s="857"/>
      <c r="F12" s="833"/>
      <c r="G12" s="857"/>
      <c r="I12" s="836"/>
    </row>
    <row r="14" spans="1:10" hidden="1">
      <c r="A14" s="832" t="s">
        <v>12</v>
      </c>
    </row>
    <row r="15" spans="1:10" ht="21" hidden="1">
      <c r="A15" s="858" t="s">
        <v>13</v>
      </c>
      <c r="B15" s="859"/>
      <c r="C15" s="860"/>
    </row>
    <row r="16" spans="1:10" ht="21" hidden="1">
      <c r="A16" s="858" t="s">
        <v>14</v>
      </c>
      <c r="B16" s="859"/>
      <c r="C16" s="860"/>
    </row>
    <row r="17" spans="1:5" ht="21" hidden="1">
      <c r="A17" s="858" t="s">
        <v>15</v>
      </c>
      <c r="B17" s="859"/>
      <c r="C17" s="860"/>
    </row>
    <row r="18" spans="1:5" ht="21" hidden="1">
      <c r="A18" s="858" t="s">
        <v>16</v>
      </c>
      <c r="B18" s="859"/>
      <c r="C18" s="860"/>
    </row>
    <row r="19" spans="1:5" ht="21" hidden="1">
      <c r="A19" s="858" t="s">
        <v>17</v>
      </c>
      <c r="B19" s="859"/>
      <c r="C19" s="860"/>
    </row>
    <row r="20" spans="1:5" ht="21" hidden="1">
      <c r="A20" s="858" t="s">
        <v>18</v>
      </c>
      <c r="B20" s="859"/>
      <c r="C20" s="860"/>
      <c r="E20" s="834" t="s">
        <v>19</v>
      </c>
    </row>
    <row r="21" spans="1:5" hidden="1"/>
    <row r="22" spans="1:5" hidden="1"/>
  </sheetData>
  <sheetProtection formatColumns="0" insertColumns="0" deleteColumns="0"/>
  <mergeCells count="2">
    <mergeCell ref="B2:G2"/>
    <mergeCell ref="A9:G9"/>
  </mergeCells>
  <printOptions horizontalCentered="1"/>
  <pageMargins left="0.70866141732283505" right="0.70866141732283505" top="0.74803149606299202" bottom="0.74803149606299202" header="0.31496062992126" footer="0.31496062992126"/>
  <pageSetup paperSize="9" scale="7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V25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I14" sqref="I14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12" width="20.7109375" style="24" customWidth="1"/>
    <col min="13" max="13" width="18.85546875" style="24" customWidth="1"/>
    <col min="14" max="15" width="16.7109375" style="24" customWidth="1"/>
    <col min="16" max="16" width="27.28515625" style="24"/>
    <col min="17" max="17" width="25.5703125" style="24" customWidth="1"/>
    <col min="18" max="18" width="11.5703125" style="24" customWidth="1"/>
    <col min="19" max="19" width="8.5703125" style="24" customWidth="1"/>
    <col min="20" max="21" width="10.85546875" style="24" customWidth="1"/>
    <col min="22" max="16384" width="27.28515625" style="24"/>
  </cols>
  <sheetData>
    <row r="1" spans="2:22" s="21" customFormat="1">
      <c r="B1" s="3" t="s">
        <v>20</v>
      </c>
    </row>
    <row r="2" spans="2:22" customFormat="1" ht="27.75" customHeight="1">
      <c r="B2" s="1241" t="s">
        <v>257</v>
      </c>
      <c r="C2" s="1241"/>
      <c r="D2" s="1175" t="s">
        <v>70</v>
      </c>
      <c r="E2" s="1177"/>
      <c r="F2" s="1183" t="s">
        <v>272</v>
      </c>
      <c r="G2" s="1175"/>
      <c r="H2" s="1175" t="s">
        <v>70</v>
      </c>
      <c r="I2" s="1176"/>
      <c r="J2" s="1176"/>
      <c r="K2" s="1177"/>
      <c r="L2" s="1175" t="s">
        <v>258</v>
      </c>
      <c r="M2" s="1266"/>
      <c r="N2" s="641" t="s">
        <v>306</v>
      </c>
      <c r="O2" s="355" t="s">
        <v>307</v>
      </c>
    </row>
    <row r="3" spans="2:22" customFormat="1">
      <c r="B3" s="1241"/>
      <c r="C3" s="1241"/>
      <c r="D3" s="89" t="s">
        <v>308</v>
      </c>
      <c r="E3" s="89" t="s">
        <v>309</v>
      </c>
      <c r="F3" s="89" t="s">
        <v>154</v>
      </c>
      <c r="G3" s="618" t="s">
        <v>310</v>
      </c>
      <c r="H3" s="293" t="s">
        <v>311</v>
      </c>
      <c r="I3" s="293" t="s">
        <v>312</v>
      </c>
      <c r="J3" s="89" t="s">
        <v>313</v>
      </c>
      <c r="K3" s="89" t="s">
        <v>314</v>
      </c>
      <c r="L3" s="319" t="s">
        <v>156</v>
      </c>
      <c r="M3" s="618" t="s">
        <v>315</v>
      </c>
      <c r="N3" s="642" t="s">
        <v>316</v>
      </c>
      <c r="O3" s="642" t="s">
        <v>317</v>
      </c>
    </row>
    <row r="4" spans="2:22" s="428" customFormat="1" ht="11.25" customHeight="1">
      <c r="B4" s="1148" t="s">
        <v>96</v>
      </c>
      <c r="C4" s="1185"/>
      <c r="D4" s="114" t="s">
        <v>123</v>
      </c>
      <c r="E4" s="114" t="s">
        <v>123</v>
      </c>
      <c r="F4" s="114" t="s">
        <v>123</v>
      </c>
      <c r="G4" s="619" t="s">
        <v>123</v>
      </c>
      <c r="H4" s="339" t="s">
        <v>123</v>
      </c>
      <c r="I4" s="339" t="s">
        <v>123</v>
      </c>
      <c r="J4" s="114" t="s">
        <v>123</v>
      </c>
      <c r="K4" s="114" t="s">
        <v>123</v>
      </c>
      <c r="L4" s="114" t="s">
        <v>123</v>
      </c>
      <c r="M4" s="619" t="s">
        <v>123</v>
      </c>
      <c r="N4" s="339" t="s">
        <v>123</v>
      </c>
      <c r="O4" s="339" t="s">
        <v>123</v>
      </c>
    </row>
    <row r="5" spans="2:22" s="428" customFormat="1" ht="11.25" customHeight="1">
      <c r="B5" s="1148" t="s">
        <v>100</v>
      </c>
      <c r="C5" s="1185"/>
      <c r="D5" s="114" t="s">
        <v>102</v>
      </c>
      <c r="E5" s="114" t="s">
        <v>102</v>
      </c>
      <c r="F5" s="114" t="s">
        <v>102</v>
      </c>
      <c r="G5" s="619" t="s">
        <v>102</v>
      </c>
      <c r="H5" s="339" t="s">
        <v>102</v>
      </c>
      <c r="I5" s="339" t="s">
        <v>102</v>
      </c>
      <c r="J5" s="114" t="s">
        <v>102</v>
      </c>
      <c r="K5" s="114" t="s">
        <v>102</v>
      </c>
      <c r="L5" s="114" t="s">
        <v>102</v>
      </c>
      <c r="M5" s="619" t="s">
        <v>102</v>
      </c>
      <c r="N5" s="339" t="s">
        <v>102</v>
      </c>
      <c r="O5" s="339" t="s">
        <v>102</v>
      </c>
      <c r="P5"/>
      <c r="Q5"/>
      <c r="R5"/>
    </row>
    <row r="6" spans="2:22" customFormat="1" ht="59.25" customHeight="1">
      <c r="B6" s="1267" t="s">
        <v>146</v>
      </c>
      <c r="C6" s="576" t="s">
        <v>318</v>
      </c>
      <c r="D6" s="620"/>
      <c r="E6" s="620"/>
      <c r="F6" s="620"/>
      <c r="G6" s="621"/>
      <c r="H6" s="622"/>
      <c r="I6" s="622"/>
      <c r="J6" s="573"/>
      <c r="L6" s="620"/>
      <c r="M6" s="621"/>
      <c r="N6" s="622"/>
    </row>
    <row r="7" spans="2:22" customFormat="1" ht="59.25" customHeight="1">
      <c r="B7" s="1267"/>
      <c r="C7" s="571" t="s">
        <v>319</v>
      </c>
      <c r="D7" s="623"/>
      <c r="E7" s="623"/>
      <c r="F7" s="623"/>
      <c r="G7" s="624"/>
      <c r="H7" s="625"/>
      <c r="I7" s="625"/>
      <c r="J7" s="571"/>
      <c r="K7" s="571"/>
      <c r="L7" s="623"/>
      <c r="M7" s="624"/>
      <c r="N7" s="625"/>
      <c r="O7" s="623"/>
      <c r="Q7" s="12"/>
    </row>
    <row r="8" spans="2:22" customFormat="1" ht="59.25" customHeight="1">
      <c r="B8" s="1267"/>
      <c r="C8" s="626" t="s">
        <v>217</v>
      </c>
      <c r="D8" s="623"/>
      <c r="E8" s="623"/>
      <c r="F8" s="623"/>
      <c r="G8" s="624"/>
      <c r="H8" s="625"/>
      <c r="I8" s="625"/>
      <c r="J8" s="626"/>
      <c r="K8" s="626"/>
      <c r="L8" s="623"/>
      <c r="M8" s="624"/>
      <c r="N8" s="625"/>
      <c r="O8" s="623"/>
      <c r="P8" s="428"/>
      <c r="Q8" s="428"/>
      <c r="R8" s="428"/>
    </row>
    <row r="9" spans="2:22" customFormat="1" ht="59.25" customHeight="1">
      <c r="B9" s="1267"/>
      <c r="C9" s="575" t="s">
        <v>320</v>
      </c>
      <c r="D9" s="627"/>
      <c r="E9" s="627"/>
      <c r="F9" s="627"/>
      <c r="G9" s="628"/>
      <c r="H9" s="629"/>
      <c r="I9" s="629"/>
      <c r="J9" s="575"/>
      <c r="L9" s="627"/>
      <c r="M9" s="628"/>
      <c r="N9" s="629"/>
      <c r="O9" s="627"/>
    </row>
    <row r="10" spans="2:22" customFormat="1" ht="24.75" customHeight="1">
      <c r="B10" s="1267"/>
      <c r="C10" s="117" t="s">
        <v>147</v>
      </c>
      <c r="D10" s="119">
        <f>Ручки_накладки_Китай_база!D12*скидки_наценки!$D$11*скидки_наценки!$F$11/скидки_наценки!$B$4</f>
        <v>2180</v>
      </c>
      <c r="E10" s="119">
        <f>Ручки_накладки_Китай_база!E12*скидки_наценки!$D$11*скидки_наценки!$F$11/скидки_наценки!$B$4</f>
        <v>2180</v>
      </c>
      <c r="F10" s="119">
        <f>Ручки_накладки_Китай_база!F12*скидки_наценки!$D$11*скидки_наценки!$F$11/скидки_наценки!$B$4</f>
        <v>950</v>
      </c>
      <c r="G10" s="630">
        <f>Ручки_накладки_Китай_база!G12*скидки_наценки!$D$11*скидки_наценки!$F$11/скидки_наценки!$B$4</f>
        <v>710</v>
      </c>
      <c r="H10" s="631">
        <f>Ручки_накладки_Китай_база!H12*скидки_наценки!$D$11*скидки_наценки!$F$11/скидки_наценки!$B$4</f>
        <v>2180</v>
      </c>
      <c r="I10" s="631">
        <f>Ручки_накладки_Китай_база!I12*скидки_наценки!$D$11*скидки_наценки!$F$11/скидки_наценки!$B$4</f>
        <v>2180</v>
      </c>
      <c r="J10" s="119">
        <f>Ручки_накладки_Китай_база!J12*скидки_наценки!$D$11*скидки_наценки!$F$11/скидки_наценки!$B$4</f>
        <v>2180</v>
      </c>
      <c r="K10" s="119">
        <f>Ручки_накладки_Китай_база!K12*скидки_наценки!$D$11*скидки_наценки!$F$11/скидки_наценки!$B$4</f>
        <v>2180</v>
      </c>
      <c r="L10" s="119">
        <f>Ручки_накладки_Китай_база!L12*скидки_наценки!$D$11*скидки_наценки!$F$11/скидки_наценки!$B$4</f>
        <v>950</v>
      </c>
      <c r="M10" s="630">
        <f>Ручки_накладки_Китай_база!M12*скидки_наценки!$D$11*скидки_наценки!$F$11/скидки_наценки!$B$4</f>
        <v>710</v>
      </c>
      <c r="N10" s="631">
        <f>Ручки_накладки_Китай_база!N12*скидки_наценки!$D$11*скидки_наценки!$F$11/скидки_наценки!$B$4</f>
        <v>820</v>
      </c>
      <c r="O10" s="631">
        <f>Ручки_накладки_Китай_база!O12*скидки_наценки!$D$11*скидки_наценки!$F$11/скидки_наценки!$B$4</f>
        <v>1080</v>
      </c>
      <c r="P10" s="428"/>
      <c r="Q10" s="428"/>
      <c r="R10" s="428"/>
    </row>
    <row r="12" spans="2:22" s="22" customFormat="1">
      <c r="L12" s="24"/>
      <c r="N12" s="24"/>
      <c r="O12" s="24"/>
    </row>
    <row r="13" spans="2:22" customFormat="1" ht="37.5" customHeight="1">
      <c r="B13" s="1241" t="s">
        <v>257</v>
      </c>
      <c r="C13" s="1241"/>
      <c r="D13" s="1175" t="s">
        <v>70</v>
      </c>
      <c r="E13" s="1176"/>
      <c r="F13" s="1176"/>
      <c r="G13" s="1176"/>
      <c r="H13" s="1177"/>
      <c r="I13" s="1183" t="s">
        <v>258</v>
      </c>
      <c r="J13" s="1183"/>
      <c r="K13" s="643" t="s">
        <v>306</v>
      </c>
      <c r="L13" s="643" t="s">
        <v>307</v>
      </c>
      <c r="N13" s="24"/>
      <c r="O13" s="24"/>
      <c r="P13" s="24"/>
      <c r="Q13" s="24"/>
      <c r="R13" s="24"/>
    </row>
    <row r="14" spans="2:22" customFormat="1">
      <c r="B14" s="1241"/>
      <c r="C14" s="1241"/>
      <c r="D14" s="1033" t="s">
        <v>321</v>
      </c>
      <c r="E14" s="89" t="s">
        <v>322</v>
      </c>
      <c r="F14" s="89" t="s">
        <v>323</v>
      </c>
      <c r="G14" s="89" t="s">
        <v>324</v>
      </c>
      <c r="H14" s="89" t="s">
        <v>325</v>
      </c>
      <c r="I14" s="1033" t="s">
        <v>151</v>
      </c>
      <c r="J14" s="89" t="s">
        <v>326</v>
      </c>
      <c r="K14" s="642" t="s">
        <v>316</v>
      </c>
      <c r="L14" s="642" t="s">
        <v>317</v>
      </c>
      <c r="N14" s="24"/>
      <c r="O14" s="24"/>
      <c r="P14" s="22"/>
      <c r="Q14" s="22"/>
      <c r="R14" s="22"/>
    </row>
    <row r="15" spans="2:22" s="428" customFormat="1" ht="11.25" customHeight="1">
      <c r="B15" s="1148" t="s">
        <v>96</v>
      </c>
      <c r="C15" s="1185"/>
      <c r="D15" s="114" t="s">
        <v>123</v>
      </c>
      <c r="E15" s="114" t="s">
        <v>123</v>
      </c>
      <c r="F15" s="114" t="s">
        <v>123</v>
      </c>
      <c r="G15" s="114" t="s">
        <v>123</v>
      </c>
      <c r="H15" s="114" t="s">
        <v>123</v>
      </c>
      <c r="I15" s="114" t="s">
        <v>123</v>
      </c>
      <c r="J15" s="114" t="s">
        <v>123</v>
      </c>
      <c r="K15" s="114" t="s">
        <v>123</v>
      </c>
      <c r="L15" s="114" t="s">
        <v>123</v>
      </c>
      <c r="N15" s="24"/>
      <c r="O15" s="24"/>
      <c r="P15" s="24"/>
      <c r="Q15" s="24"/>
      <c r="R15" s="24"/>
      <c r="S15"/>
      <c r="T15"/>
      <c r="U15"/>
      <c r="V15"/>
    </row>
    <row r="16" spans="2:22" s="428" customFormat="1" ht="11.25" customHeight="1">
      <c r="B16" s="1148" t="s">
        <v>100</v>
      </c>
      <c r="C16" s="1185"/>
      <c r="D16" s="114" t="s">
        <v>102</v>
      </c>
      <c r="E16" s="114" t="s">
        <v>102</v>
      </c>
      <c r="F16" s="114" t="s">
        <v>102</v>
      </c>
      <c r="G16" s="114" t="s">
        <v>102</v>
      </c>
      <c r="H16" s="114" t="s">
        <v>102</v>
      </c>
      <c r="I16" s="114" t="s">
        <v>102</v>
      </c>
      <c r="J16" s="114" t="s">
        <v>102</v>
      </c>
      <c r="K16" s="114" t="s">
        <v>102</v>
      </c>
      <c r="L16" s="114" t="s">
        <v>102</v>
      </c>
      <c r="N16" s="24"/>
      <c r="O16" s="24"/>
      <c r="P16" s="22"/>
      <c r="Q16" s="22"/>
      <c r="R16" s="22"/>
      <c r="S16"/>
      <c r="T16"/>
      <c r="U16"/>
      <c r="V16"/>
    </row>
    <row r="17" spans="2:18" customFormat="1" ht="59.25" customHeight="1">
      <c r="B17" s="1165" t="s">
        <v>146</v>
      </c>
      <c r="C17" s="576" t="s">
        <v>318</v>
      </c>
      <c r="D17" s="632"/>
      <c r="E17" s="620"/>
      <c r="F17" s="620"/>
      <c r="G17" s="620"/>
      <c r="H17" s="620"/>
      <c r="I17" s="620"/>
      <c r="J17" s="620"/>
      <c r="K17" s="644"/>
      <c r="L17" s="644"/>
      <c r="N17" s="24"/>
      <c r="O17" s="24"/>
      <c r="P17" s="24"/>
      <c r="Q17" s="24"/>
      <c r="R17" s="24"/>
    </row>
    <row r="18" spans="2:18" customFormat="1" ht="59.25" customHeight="1">
      <c r="B18" s="1166"/>
      <c r="C18" s="569" t="s">
        <v>327</v>
      </c>
      <c r="D18" s="633"/>
      <c r="E18" s="634"/>
      <c r="F18" s="634"/>
      <c r="G18" s="634"/>
      <c r="H18" s="634"/>
      <c r="I18" s="634"/>
      <c r="J18" s="634"/>
      <c r="K18" s="645"/>
      <c r="L18" s="645"/>
      <c r="N18" s="24"/>
      <c r="O18" s="24"/>
      <c r="P18" s="24"/>
      <c r="Q18" s="24"/>
      <c r="R18" s="24"/>
    </row>
    <row r="19" spans="2:18" customFormat="1" ht="59.25" customHeight="1">
      <c r="B19" s="1166"/>
      <c r="C19" s="571" t="s">
        <v>319</v>
      </c>
      <c r="D19" s="635"/>
      <c r="E19" s="623"/>
      <c r="F19" s="623"/>
      <c r="G19" s="623"/>
      <c r="H19" s="623"/>
      <c r="I19" s="623"/>
      <c r="J19" s="626"/>
      <c r="K19" s="646"/>
      <c r="L19" s="646"/>
      <c r="N19" s="24"/>
      <c r="O19" s="24"/>
      <c r="P19" s="24"/>
      <c r="Q19" s="24"/>
      <c r="R19" s="24"/>
    </row>
    <row r="20" spans="2:18" customFormat="1" ht="59.25" customHeight="1">
      <c r="B20" s="1166"/>
      <c r="C20" s="636" t="s">
        <v>217</v>
      </c>
      <c r="D20" s="637"/>
      <c r="E20" s="634"/>
      <c r="F20" s="634"/>
      <c r="G20" s="634"/>
      <c r="H20" s="634"/>
      <c r="I20" s="634"/>
      <c r="J20" s="636"/>
      <c r="K20" s="645"/>
      <c r="L20" s="645"/>
      <c r="N20" s="24"/>
      <c r="O20" s="24"/>
      <c r="P20" s="24"/>
      <c r="Q20" s="24"/>
      <c r="R20" s="24"/>
    </row>
    <row r="21" spans="2:18" customFormat="1" ht="59.25" customHeight="1">
      <c r="B21" s="1166"/>
      <c r="C21" s="633" t="s">
        <v>328</v>
      </c>
      <c r="D21" s="638"/>
      <c r="E21" s="634"/>
      <c r="F21" s="634"/>
      <c r="G21" s="634"/>
      <c r="H21" s="634"/>
      <c r="I21" s="634"/>
      <c r="J21" s="636"/>
      <c r="K21" s="647" t="s">
        <v>329</v>
      </c>
      <c r="L21" s="647" t="s">
        <v>329</v>
      </c>
      <c r="N21" s="24"/>
      <c r="O21" s="24"/>
      <c r="P21" s="24"/>
      <c r="Q21" s="24"/>
      <c r="R21" s="24"/>
    </row>
    <row r="22" spans="2:18" customFormat="1" ht="59.25" customHeight="1">
      <c r="B22" s="1166"/>
      <c r="C22" s="639" t="s">
        <v>330</v>
      </c>
      <c r="D22" s="640"/>
      <c r="E22" s="627"/>
      <c r="F22" s="627"/>
      <c r="G22" s="627"/>
      <c r="H22" s="627"/>
      <c r="I22" s="627"/>
      <c r="J22" s="575"/>
      <c r="K22" s="648"/>
      <c r="L22" s="648"/>
      <c r="N22" s="24"/>
      <c r="O22" s="24"/>
      <c r="P22" s="24"/>
      <c r="Q22" s="24"/>
      <c r="R22" s="24"/>
    </row>
    <row r="23" spans="2:18" customFormat="1" ht="24.75" customHeight="1">
      <c r="B23" s="1166"/>
      <c r="C23" s="117" t="s">
        <v>147</v>
      </c>
      <c r="D23" s="119">
        <f>Ручки_накладки_Китай_база!D25*скидки_наценки!$D$11*скидки_наценки!$F$11/скидки_наценки!$B$4</f>
        <v>2400</v>
      </c>
      <c r="E23" s="119">
        <f>Ручки_накладки_Китай_база!E25*скидки_наценки!$D$11*скидки_наценки!$F$11/скидки_наценки!$B$4</f>
        <v>1950</v>
      </c>
      <c r="F23" s="119">
        <f>Ручки_накладки_Китай_база!F25*скидки_наценки!$D$11*скидки_наценки!$F$11/скидки_наценки!$B$4</f>
        <v>1950</v>
      </c>
      <c r="G23" s="119">
        <f>Ручки_накладки_Китай_база!G25*скидки_наценки!$D$11*скидки_наценки!$F$11/скидки_наценки!$B$4</f>
        <v>1950</v>
      </c>
      <c r="H23" s="119">
        <f>Ручки_накладки_Китай_база!H25*скидки_наценки!$D$11*скидки_наценки!$F$11/скидки_наценки!$B$4</f>
        <v>2590</v>
      </c>
      <c r="I23" s="119">
        <f>Ручки_накладки_Китай_база!J25*скидки_наценки!$D$11*скидки_наценки!$F$11/скидки_наценки!$B$4</f>
        <v>950</v>
      </c>
      <c r="J23" s="119">
        <f>Ручки_накладки_Китай_база!K25*скидки_наценки!$D$11*скидки_наценки!$F$11/скидки_наценки!$B$4</f>
        <v>710</v>
      </c>
      <c r="K23" s="119">
        <f>Ручки_накладки_Китай_база!L25*скидки_наценки!$D$11*скидки_наценки!$F$11/скидки_наценки!$B$4</f>
        <v>820</v>
      </c>
      <c r="L23" s="119">
        <f>Ручки_накладки_Китай_база!M25*скидки_наценки!$D$11*скидки_наценки!$F$11/скидки_наценки!$B$4</f>
        <v>1080</v>
      </c>
      <c r="N23" s="24"/>
      <c r="O23" s="24"/>
    </row>
    <row r="24" spans="2:18" customFormat="1" ht="59.25" customHeight="1">
      <c r="B24" s="1166"/>
      <c r="C24" s="591" t="s">
        <v>331</v>
      </c>
      <c r="D24" s="590"/>
      <c r="E24" s="294"/>
      <c r="F24" s="294"/>
      <c r="G24" s="294"/>
      <c r="H24" s="294"/>
      <c r="I24" s="294"/>
      <c r="J24" s="121"/>
      <c r="K24" s="244"/>
      <c r="L24" s="244"/>
      <c r="N24" s="24"/>
      <c r="O24" s="24"/>
      <c r="P24" s="24"/>
      <c r="Q24" s="24"/>
      <c r="R24" s="24"/>
    </row>
    <row r="25" spans="2:18" customFormat="1" ht="24.75" customHeight="1">
      <c r="B25" s="596"/>
      <c r="C25" s="117" t="s">
        <v>147</v>
      </c>
      <c r="D25" s="119">
        <f>Ручки_накладки_Китай_база!D27*скидки_наценки!$D$11*скидки_наценки!$F$11/скидки_наценки!$B$4</f>
        <v>0</v>
      </c>
      <c r="E25" s="119">
        <f>Ручки_накладки_Китай_база!E27*скидки_наценки!$D$11*скидки_наценки!$F$11/скидки_наценки!$B$4</f>
        <v>2140</v>
      </c>
      <c r="F25" s="119" t="s">
        <v>720</v>
      </c>
      <c r="G25" s="119">
        <f>Ручки_накладки_Китай_база!G27*скидки_наценки!$D$11*скидки_наценки!$F$11/скидки_наценки!$B$4</f>
        <v>2140</v>
      </c>
      <c r="H25" s="119">
        <f>Ручки_накладки_Китай_база!H27*скидки_наценки!$D$11*скидки_наценки!$F$11/скидки_наценки!$B$4</f>
        <v>2590</v>
      </c>
      <c r="I25" s="119">
        <f>Ручки_накладки_Китай_база!J27*скидки_наценки!$D$11*скидки_наценки!$F$11/скидки_наценки!$B$4</f>
        <v>950</v>
      </c>
      <c r="J25" s="119">
        <f>Ручки_накладки_Китай_база!K27*скидки_наценки!$D$11*скидки_наценки!$F$11/скидки_наценки!$B$4</f>
        <v>710</v>
      </c>
      <c r="K25" s="119">
        <f>Ручки_накладки_Китай_база!L27*скидки_наценки!$D$11*скидки_наценки!$F$11/скидки_наценки!$B$4</f>
        <v>820</v>
      </c>
      <c r="L25" s="119">
        <f>Ручки_накладки_Китай_база!M27*скидки_наценки!$D$11*скидки_наценки!$F$11/скидки_наценки!$B$4</f>
        <v>1080</v>
      </c>
      <c r="N25" s="24"/>
      <c r="O25" s="24"/>
    </row>
  </sheetData>
  <mergeCells count="14">
    <mergeCell ref="L2:M2"/>
    <mergeCell ref="B4:C4"/>
    <mergeCell ref="I13:J13"/>
    <mergeCell ref="B15:C15"/>
    <mergeCell ref="B16:C16"/>
    <mergeCell ref="B6:B10"/>
    <mergeCell ref="D2:E2"/>
    <mergeCell ref="F2:G2"/>
    <mergeCell ref="H2:K2"/>
    <mergeCell ref="B17:B24"/>
    <mergeCell ref="B13:C14"/>
    <mergeCell ref="B2:C3"/>
    <mergeCell ref="B5:C5"/>
    <mergeCell ref="D13:H13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W192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N23" sqref="N23"/>
    </sheetView>
  </sheetViews>
  <sheetFormatPr defaultColWidth="27.28515625" defaultRowHeight="15" outlineLevelRow="2"/>
  <cols>
    <col min="1" max="1" width="2.7109375" style="24" customWidth="1"/>
    <col min="2" max="2" width="5.140625" style="24" customWidth="1"/>
    <col min="3" max="3" width="28.7109375" style="24" customWidth="1"/>
    <col min="4" max="13" width="20.7109375" style="24" customWidth="1"/>
    <col min="14" max="14" width="18.85546875" style="24" customWidth="1"/>
    <col min="15" max="15" width="19.7109375" style="24" customWidth="1"/>
    <col min="16" max="16" width="16.7109375" style="24" customWidth="1"/>
    <col min="17" max="17" width="27.28515625" style="24"/>
    <col min="18" max="18" width="25.5703125" style="24" customWidth="1"/>
    <col min="19" max="19" width="11.5703125" style="24" customWidth="1"/>
    <col min="20" max="20" width="8.5703125" style="24" customWidth="1"/>
    <col min="21" max="22" width="10.85546875" style="24" customWidth="1"/>
    <col min="23" max="16384" width="27.28515625" style="24"/>
  </cols>
  <sheetData>
    <row r="1" spans="2:19" s="21" customFormat="1" hidden="1" outlineLevel="1">
      <c r="B1" s="3" t="s">
        <v>20</v>
      </c>
    </row>
    <row r="2" spans="2:19" hidden="1" outlineLevel="1"/>
    <row r="3" spans="2:19" ht="21" hidden="1" outlineLevel="1">
      <c r="C3" s="586" t="s">
        <v>763</v>
      </c>
      <c r="D3" s="587"/>
      <c r="E3" s="587"/>
      <c r="G3" s="587"/>
      <c r="H3" s="587"/>
      <c r="I3" s="587"/>
      <c r="J3" s="587"/>
      <c r="K3" s="587"/>
      <c r="L3" s="587"/>
      <c r="O3" s="602">
        <v>1.1000000000000001</v>
      </c>
    </row>
    <row r="4" spans="2:19" customFormat="1" ht="15" hidden="1" customHeight="1" outlineLevel="1">
      <c r="B4" s="1241" t="s">
        <v>257</v>
      </c>
      <c r="C4" s="1241"/>
      <c r="D4" s="1175" t="s">
        <v>70</v>
      </c>
      <c r="E4" s="1177"/>
      <c r="F4" s="1183" t="s">
        <v>272</v>
      </c>
      <c r="G4" s="1183"/>
      <c r="H4" s="1175" t="s">
        <v>70</v>
      </c>
      <c r="I4" s="1176"/>
      <c r="J4" s="1176"/>
      <c r="K4" s="1177"/>
      <c r="L4" s="1183" t="s">
        <v>272</v>
      </c>
      <c r="M4" s="1183"/>
      <c r="N4" s="1268" t="s">
        <v>332</v>
      </c>
      <c r="O4" s="1268" t="s">
        <v>333</v>
      </c>
      <c r="P4" s="24"/>
    </row>
    <row r="5" spans="2:19" customFormat="1" hidden="1" outlineLevel="1">
      <c r="B5" s="1241"/>
      <c r="C5" s="1241"/>
      <c r="D5" s="89" t="s">
        <v>308</v>
      </c>
      <c r="E5" s="89" t="s">
        <v>309</v>
      </c>
      <c r="F5" s="89" t="s">
        <v>154</v>
      </c>
      <c r="G5" s="89" t="s">
        <v>310</v>
      </c>
      <c r="H5" s="89" t="s">
        <v>311</v>
      </c>
      <c r="I5" s="864" t="s">
        <v>312</v>
      </c>
      <c r="J5" s="89" t="s">
        <v>313</v>
      </c>
      <c r="K5" s="89" t="s">
        <v>314</v>
      </c>
      <c r="L5" s="89" t="s">
        <v>315</v>
      </c>
      <c r="M5" s="89" t="s">
        <v>156</v>
      </c>
      <c r="N5" s="1269"/>
      <c r="O5" s="1269"/>
      <c r="P5" s="24"/>
    </row>
    <row r="6" spans="2:19" s="428" customFormat="1" hidden="1" outlineLevel="1">
      <c r="B6" s="1148" t="s">
        <v>96</v>
      </c>
      <c r="C6" s="1185"/>
      <c r="D6" s="114" t="s">
        <v>123</v>
      </c>
      <c r="E6" s="114" t="s">
        <v>123</v>
      </c>
      <c r="F6" s="114" t="s">
        <v>123</v>
      </c>
      <c r="G6" s="114" t="s">
        <v>123</v>
      </c>
      <c r="H6" s="114" t="s">
        <v>123</v>
      </c>
      <c r="I6" s="339" t="s">
        <v>123</v>
      </c>
      <c r="J6" s="114" t="s">
        <v>123</v>
      </c>
      <c r="K6" s="114" t="s">
        <v>123</v>
      </c>
      <c r="L6" s="114" t="s">
        <v>123</v>
      </c>
      <c r="M6" s="114" t="s">
        <v>123</v>
      </c>
      <c r="N6" s="114" t="s">
        <v>123</v>
      </c>
      <c r="O6" s="114" t="s">
        <v>123</v>
      </c>
      <c r="P6" s="24"/>
    </row>
    <row r="7" spans="2:19" s="428" customFormat="1" hidden="1" outlineLevel="1">
      <c r="B7" s="1148" t="s">
        <v>100</v>
      </c>
      <c r="C7" s="1185"/>
      <c r="D7" s="114" t="s">
        <v>102</v>
      </c>
      <c r="E7" s="114" t="s">
        <v>102</v>
      </c>
      <c r="F7" s="114" t="s">
        <v>102</v>
      </c>
      <c r="G7" s="114" t="s">
        <v>102</v>
      </c>
      <c r="H7" s="114" t="s">
        <v>102</v>
      </c>
      <c r="I7" s="339" t="s">
        <v>102</v>
      </c>
      <c r="J7" s="114" t="s">
        <v>102</v>
      </c>
      <c r="K7" s="114" t="s">
        <v>102</v>
      </c>
      <c r="L7" s="114" t="s">
        <v>102</v>
      </c>
      <c r="M7" s="114" t="s">
        <v>102</v>
      </c>
      <c r="N7" s="114" t="s">
        <v>102</v>
      </c>
      <c r="O7" s="114" t="s">
        <v>102</v>
      </c>
      <c r="P7" s="24"/>
      <c r="Q7"/>
      <c r="R7"/>
      <c r="S7"/>
    </row>
    <row r="8" spans="2:19" customFormat="1" ht="28.5" hidden="1" customHeight="1" outlineLevel="1">
      <c r="B8" s="1267" t="s">
        <v>146</v>
      </c>
      <c r="C8" s="115" t="s">
        <v>318</v>
      </c>
      <c r="D8" s="294"/>
      <c r="E8" s="294"/>
      <c r="F8" s="294"/>
      <c r="G8" s="294"/>
      <c r="H8" s="294"/>
      <c r="I8" s="294"/>
      <c r="J8" s="121"/>
      <c r="K8" s="121"/>
      <c r="L8" s="294"/>
      <c r="M8" s="294"/>
      <c r="N8" s="294"/>
      <c r="O8" s="294"/>
      <c r="P8" s="24"/>
    </row>
    <row r="9" spans="2:19" customFormat="1" ht="30" hidden="1" outlineLevel="1">
      <c r="B9" s="1267"/>
      <c r="C9" s="115" t="s">
        <v>319</v>
      </c>
      <c r="D9" s="294"/>
      <c r="E9" s="294"/>
      <c r="F9" s="294"/>
      <c r="G9" s="294"/>
      <c r="H9" s="294"/>
      <c r="I9" s="294"/>
      <c r="J9" s="115"/>
      <c r="K9" s="115"/>
      <c r="L9" s="294"/>
      <c r="M9" s="294"/>
      <c r="N9" s="294"/>
      <c r="O9" s="294"/>
      <c r="P9" s="24"/>
    </row>
    <row r="10" spans="2:19" customFormat="1" hidden="1" outlineLevel="1">
      <c r="B10" s="1267"/>
      <c r="C10" s="121" t="s">
        <v>217</v>
      </c>
      <c r="D10" s="294"/>
      <c r="E10" s="294"/>
      <c r="F10" s="294"/>
      <c r="G10" s="294"/>
      <c r="H10" s="294"/>
      <c r="I10" s="294"/>
      <c r="J10" s="121"/>
      <c r="K10" s="121"/>
      <c r="L10" s="294"/>
      <c r="M10" s="294"/>
      <c r="N10" s="294"/>
      <c r="O10" s="294"/>
      <c r="P10" s="24"/>
      <c r="Q10" s="428"/>
      <c r="R10" s="428"/>
      <c r="S10" s="428"/>
    </row>
    <row r="11" spans="2:19" customFormat="1" hidden="1" outlineLevel="1">
      <c r="B11" s="1267"/>
      <c r="C11" s="121" t="s">
        <v>320</v>
      </c>
      <c r="D11" s="294"/>
      <c r="E11" s="294"/>
      <c r="F11" s="294"/>
      <c r="G11" s="294"/>
      <c r="H11" s="294"/>
      <c r="I11" s="294"/>
      <c r="J11" s="121"/>
      <c r="K11" s="121"/>
      <c r="L11" s="294"/>
      <c r="M11" s="294"/>
      <c r="N11" s="294"/>
      <c r="O11" s="294"/>
      <c r="P11" s="24"/>
    </row>
    <row r="12" spans="2:19" customFormat="1" ht="21" hidden="1" outlineLevel="1">
      <c r="B12" s="1267"/>
      <c r="C12" s="117" t="s">
        <v>147</v>
      </c>
      <c r="D12" s="893">
        <v>2180</v>
      </c>
      <c r="E12" s="893">
        <v>2180</v>
      </c>
      <c r="F12" s="893">
        <v>950</v>
      </c>
      <c r="G12" s="893">
        <v>710</v>
      </c>
      <c r="H12" s="893">
        <v>2180</v>
      </c>
      <c r="I12" s="893">
        <v>2180</v>
      </c>
      <c r="J12" s="893">
        <v>2180</v>
      </c>
      <c r="K12" s="893">
        <v>2180</v>
      </c>
      <c r="L12" s="893">
        <v>950</v>
      </c>
      <c r="M12" s="893">
        <v>710</v>
      </c>
      <c r="N12" s="893">
        <v>820</v>
      </c>
      <c r="O12" s="893">
        <v>1080</v>
      </c>
      <c r="P12" s="24"/>
      <c r="Q12" s="428"/>
      <c r="R12" s="428"/>
      <c r="S12" s="428"/>
    </row>
    <row r="13" spans="2:19" hidden="1" outlineLevel="1">
      <c r="D13" s="170">
        <f>D12/D120-1</f>
        <v>0.21448467966573825</v>
      </c>
      <c r="E13" s="170">
        <f t="shared" ref="E13:J13" si="0">E12/E120-1</f>
        <v>0.21448467966573825</v>
      </c>
      <c r="F13" s="170">
        <f t="shared" si="0"/>
        <v>0.20253164556962022</v>
      </c>
      <c r="G13" s="170">
        <f t="shared" si="0"/>
        <v>0.21367521367521358</v>
      </c>
      <c r="H13" s="170">
        <f t="shared" si="0"/>
        <v>0.21448467966573825</v>
      </c>
      <c r="I13" s="170">
        <f t="shared" si="0"/>
        <v>0.21448467966573825</v>
      </c>
      <c r="J13" s="170">
        <f t="shared" si="0"/>
        <v>0.21448467966573825</v>
      </c>
      <c r="K13" s="170"/>
      <c r="L13" s="170">
        <f>L12/K120-1</f>
        <v>0.20253164556962022</v>
      </c>
      <c r="M13" s="170">
        <f>M12/L120-1</f>
        <v>0.21367521367521358</v>
      </c>
      <c r="N13" s="170">
        <f>N12/M120-1</f>
        <v>0.21481481481481479</v>
      </c>
      <c r="O13" s="170">
        <f>O12/N120-1</f>
        <v>0.22033898305084754</v>
      </c>
    </row>
    <row r="14" spans="2:19" s="22" customFormat="1" ht="18.75" hidden="1" outlineLevel="1">
      <c r="D14" s="589"/>
      <c r="E14" s="589"/>
      <c r="F14" s="589"/>
      <c r="G14" s="589"/>
      <c r="H14" s="589"/>
      <c r="I14" s="589"/>
      <c r="J14" s="589"/>
      <c r="K14" s="589"/>
      <c r="L14" s="605"/>
      <c r="M14" s="605"/>
      <c r="N14" s="605"/>
      <c r="O14" s="605"/>
      <c r="P14" s="24"/>
    </row>
    <row r="15" spans="2:19" customFormat="1" ht="15" hidden="1" customHeight="1" outlineLevel="1">
      <c r="B15" s="1241" t="s">
        <v>257</v>
      </c>
      <c r="C15" s="1241"/>
      <c r="D15" s="1175" t="s">
        <v>70</v>
      </c>
      <c r="E15" s="1176"/>
      <c r="F15" s="1176"/>
      <c r="G15" s="1176"/>
      <c r="H15" s="1177"/>
      <c r="I15" s="383"/>
      <c r="J15" s="1175" t="s">
        <v>272</v>
      </c>
      <c r="K15" s="1177"/>
      <c r="L15" s="603" t="s">
        <v>332</v>
      </c>
      <c r="M15" s="1268" t="s">
        <v>333</v>
      </c>
      <c r="O15" s="24"/>
      <c r="P15" s="24"/>
      <c r="Q15" s="24"/>
      <c r="R15" s="24"/>
      <c r="S15" s="24"/>
    </row>
    <row r="16" spans="2:19" customFormat="1" hidden="1" outlineLevel="1">
      <c r="B16" s="1241"/>
      <c r="C16" s="1241"/>
      <c r="D16" s="89" t="s">
        <v>321</v>
      </c>
      <c r="E16" s="1033" t="s">
        <v>322</v>
      </c>
      <c r="F16" s="1033" t="s">
        <v>323</v>
      </c>
      <c r="G16" s="1033" t="s">
        <v>324</v>
      </c>
      <c r="H16" s="1033" t="s">
        <v>325</v>
      </c>
      <c r="I16" s="89"/>
      <c r="J16" s="89" t="s">
        <v>151</v>
      </c>
      <c r="K16" s="1033" t="s">
        <v>326</v>
      </c>
      <c r="L16" s="604"/>
      <c r="M16" s="1269"/>
      <c r="O16" s="24"/>
      <c r="P16" s="24"/>
      <c r="Q16" s="22"/>
      <c r="R16" s="22"/>
      <c r="S16" s="22"/>
    </row>
    <row r="17" spans="2:23" s="428" customFormat="1" hidden="1" outlineLevel="1">
      <c r="B17" s="1148" t="s">
        <v>96</v>
      </c>
      <c r="C17" s="1185"/>
      <c r="D17" s="114" t="s">
        <v>123</v>
      </c>
      <c r="E17" s="114" t="s">
        <v>123</v>
      </c>
      <c r="F17" s="114" t="s">
        <v>123</v>
      </c>
      <c r="G17" s="114" t="s">
        <v>123</v>
      </c>
      <c r="H17" s="114" t="s">
        <v>123</v>
      </c>
      <c r="I17" s="114"/>
      <c r="J17" s="114" t="s">
        <v>123</v>
      </c>
      <c r="K17" s="114" t="s">
        <v>123</v>
      </c>
      <c r="L17" s="114" t="s">
        <v>123</v>
      </c>
      <c r="M17" s="114" t="s">
        <v>123</v>
      </c>
      <c r="O17" s="24"/>
      <c r="P17" s="24"/>
      <c r="Q17" s="24"/>
      <c r="R17" s="24"/>
      <c r="S17" s="24"/>
      <c r="T17"/>
      <c r="U17"/>
      <c r="V17"/>
      <c r="W17"/>
    </row>
    <row r="18" spans="2:23" s="428" customFormat="1" hidden="1" outlineLevel="1">
      <c r="B18" s="1148" t="s">
        <v>100</v>
      </c>
      <c r="C18" s="1185"/>
      <c r="D18" s="114" t="s">
        <v>101</v>
      </c>
      <c r="E18" s="114" t="s">
        <v>101</v>
      </c>
      <c r="F18" s="114" t="s">
        <v>101</v>
      </c>
      <c r="G18" s="114" t="s">
        <v>101</v>
      </c>
      <c r="H18" s="114" t="s">
        <v>101</v>
      </c>
      <c r="I18" s="114"/>
      <c r="J18" s="114" t="s">
        <v>101</v>
      </c>
      <c r="K18" s="114" t="s">
        <v>101</v>
      </c>
      <c r="L18" s="114" t="s">
        <v>102</v>
      </c>
      <c r="M18" s="114" t="s">
        <v>102</v>
      </c>
      <c r="O18" s="24"/>
      <c r="P18" s="24"/>
      <c r="Q18" s="22"/>
      <c r="R18" s="22"/>
      <c r="S18" s="22"/>
      <c r="T18"/>
      <c r="U18"/>
      <c r="V18"/>
      <c r="W18"/>
    </row>
    <row r="19" spans="2:23" customFormat="1" ht="45" hidden="1" outlineLevel="1">
      <c r="B19" s="1165" t="s">
        <v>146</v>
      </c>
      <c r="C19" s="115" t="s">
        <v>318</v>
      </c>
      <c r="D19" s="590"/>
      <c r="E19" s="294"/>
      <c r="F19" s="294"/>
      <c r="G19" s="294"/>
      <c r="H19" s="294"/>
      <c r="I19" s="294"/>
      <c r="J19" s="294"/>
      <c r="K19" s="294"/>
      <c r="L19" s="244"/>
      <c r="M19" s="244"/>
      <c r="O19" s="24"/>
      <c r="P19" s="24"/>
      <c r="Q19" s="24"/>
      <c r="R19" s="24"/>
      <c r="S19" s="24"/>
    </row>
    <row r="20" spans="2:23" customFormat="1" ht="45" hidden="1" outlineLevel="1">
      <c r="B20" s="1166"/>
      <c r="C20" s="115" t="s">
        <v>327</v>
      </c>
      <c r="D20" s="122"/>
      <c r="E20" s="294"/>
      <c r="F20" s="294"/>
      <c r="G20" s="294"/>
      <c r="H20" s="294"/>
      <c r="I20" s="294"/>
      <c r="J20" s="294"/>
      <c r="K20" s="294"/>
      <c r="L20" s="244"/>
      <c r="M20" s="244"/>
      <c r="O20" s="24"/>
      <c r="P20" s="24"/>
      <c r="Q20" s="24"/>
      <c r="R20" s="24"/>
      <c r="S20" s="24"/>
    </row>
    <row r="21" spans="2:23" customFormat="1" ht="30" hidden="1" outlineLevel="1">
      <c r="B21" s="1166"/>
      <c r="C21" s="115" t="s">
        <v>319</v>
      </c>
      <c r="D21" s="591"/>
      <c r="E21" s="294"/>
      <c r="F21" s="294"/>
      <c r="G21" s="294"/>
      <c r="H21" s="294"/>
      <c r="I21" s="294"/>
      <c r="J21" s="294"/>
      <c r="K21" s="121"/>
      <c r="L21" s="244"/>
      <c r="M21" s="244"/>
      <c r="O21" s="24"/>
      <c r="P21" s="24"/>
      <c r="Q21" s="24"/>
      <c r="R21" s="24"/>
      <c r="S21" s="24"/>
    </row>
    <row r="22" spans="2:23" customFormat="1" hidden="1" outlineLevel="1">
      <c r="B22" s="1166"/>
      <c r="C22" s="121" t="s">
        <v>217</v>
      </c>
      <c r="D22" s="590"/>
      <c r="E22" s="294"/>
      <c r="F22" s="294"/>
      <c r="G22" s="294"/>
      <c r="H22" s="294"/>
      <c r="I22" s="294"/>
      <c r="J22" s="294"/>
      <c r="K22" s="121"/>
      <c r="L22" s="244"/>
      <c r="M22" s="244"/>
      <c r="O22" s="24"/>
      <c r="P22" s="24"/>
      <c r="Q22" s="24"/>
      <c r="R22" s="24"/>
      <c r="S22" s="24"/>
    </row>
    <row r="23" spans="2:23" customFormat="1" hidden="1" outlineLevel="1">
      <c r="B23" s="1166"/>
      <c r="C23" s="122" t="s">
        <v>328</v>
      </c>
      <c r="D23" s="592"/>
      <c r="E23" s="294"/>
      <c r="F23" s="294"/>
      <c r="G23" s="294"/>
      <c r="H23" s="294"/>
      <c r="I23" s="294"/>
      <c r="J23" s="294"/>
      <c r="K23" s="121"/>
      <c r="L23" s="606"/>
      <c r="M23" s="606"/>
      <c r="O23" s="24"/>
      <c r="P23" s="24"/>
      <c r="Q23" s="24"/>
      <c r="R23" s="24"/>
      <c r="S23" s="24"/>
    </row>
    <row r="24" spans="2:23" customFormat="1" hidden="1" outlineLevel="1">
      <c r="B24" s="1166"/>
      <c r="C24" s="122" t="s">
        <v>330</v>
      </c>
      <c r="D24" s="592"/>
      <c r="E24" s="294"/>
      <c r="F24" s="294"/>
      <c r="G24" s="294"/>
      <c r="H24" s="294"/>
      <c r="I24" s="294"/>
      <c r="J24" s="294"/>
      <c r="K24" s="121"/>
      <c r="L24" s="606"/>
      <c r="M24" s="606"/>
      <c r="O24" s="24"/>
      <c r="P24" s="24"/>
      <c r="Q24" s="24"/>
      <c r="R24" s="24"/>
      <c r="S24" s="24"/>
    </row>
    <row r="25" spans="2:23" customFormat="1" ht="21" hidden="1" outlineLevel="1">
      <c r="B25" s="1166"/>
      <c r="C25" s="117" t="s">
        <v>147</v>
      </c>
      <c r="D25" s="886">
        <v>2400</v>
      </c>
      <c r="E25" s="886">
        <v>1950</v>
      </c>
      <c r="F25" s="886">
        <v>1950</v>
      </c>
      <c r="G25" s="886">
        <v>1950</v>
      </c>
      <c r="H25" s="886">
        <v>2590</v>
      </c>
      <c r="I25" s="597">
        <f t="shared" ref="I25" si="1">CEILING(I133*$O$3,5)</f>
        <v>0</v>
      </c>
      <c r="J25" s="886">
        <v>950</v>
      </c>
      <c r="K25" s="886">
        <v>710</v>
      </c>
      <c r="L25" s="893">
        <v>820</v>
      </c>
      <c r="M25" s="893">
        <v>1080</v>
      </c>
      <c r="O25" s="24"/>
      <c r="P25" s="24"/>
    </row>
    <row r="26" spans="2:23" customFormat="1" ht="21" hidden="1" outlineLevel="1">
      <c r="B26" s="1166"/>
      <c r="C26" s="591" t="s">
        <v>331</v>
      </c>
      <c r="D26" s="594"/>
      <c r="E26" s="595"/>
      <c r="F26" s="595"/>
      <c r="G26" s="595"/>
      <c r="H26" s="595"/>
      <c r="I26" s="595"/>
      <c r="J26" s="607"/>
      <c r="K26" s="607"/>
      <c r="L26" s="607"/>
      <c r="M26" s="607"/>
      <c r="O26" s="24"/>
      <c r="P26" s="24"/>
      <c r="Q26" s="24"/>
      <c r="R26" s="24"/>
      <c r="S26" s="24"/>
    </row>
    <row r="27" spans="2:23" customFormat="1" ht="21" hidden="1" outlineLevel="1">
      <c r="B27" s="596"/>
      <c r="C27" s="117" t="s">
        <v>147</v>
      </c>
      <c r="D27" s="597"/>
      <c r="E27" s="886">
        <v>2140</v>
      </c>
      <c r="F27" s="593" t="s">
        <v>244</v>
      </c>
      <c r="G27" s="886">
        <v>2140</v>
      </c>
      <c r="H27" s="886">
        <v>2590</v>
      </c>
      <c r="I27" s="597">
        <f t="shared" ref="I27" si="2">CEILING(I135*$O$3,5)</f>
        <v>0</v>
      </c>
      <c r="J27" s="886">
        <v>950</v>
      </c>
      <c r="K27" s="886">
        <v>710</v>
      </c>
      <c r="L27" s="893">
        <v>820</v>
      </c>
      <c r="M27" s="893">
        <v>1080</v>
      </c>
      <c r="O27" s="24"/>
      <c r="P27" s="24"/>
    </row>
    <row r="28" spans="2:23" ht="24.75" hidden="1" customHeight="1" outlineLevel="1">
      <c r="D28" s="170">
        <f>D25/D133-1</f>
        <v>0.21518987341772156</v>
      </c>
      <c r="E28" s="170">
        <f t="shared" ref="E28:M28" si="3">E25/E133-1</f>
        <v>0.20743034055727549</v>
      </c>
      <c r="F28" s="170">
        <f t="shared" si="3"/>
        <v>0.20743034055727549</v>
      </c>
      <c r="G28" s="170">
        <f t="shared" si="3"/>
        <v>0.20743034055727549</v>
      </c>
      <c r="H28" s="170">
        <f t="shared" si="3"/>
        <v>0.21311475409836067</v>
      </c>
      <c r="I28" s="170"/>
      <c r="J28" s="170">
        <f t="shared" si="3"/>
        <v>0.20253164556962022</v>
      </c>
      <c r="K28" s="170">
        <f t="shared" si="3"/>
        <v>0.21367521367521358</v>
      </c>
      <c r="L28" s="170">
        <f t="shared" si="3"/>
        <v>0.21481481481481479</v>
      </c>
      <c r="M28" s="170">
        <f t="shared" si="3"/>
        <v>0.22033898305084754</v>
      </c>
    </row>
    <row r="29" spans="2:23" ht="24.75" hidden="1" customHeight="1" outlineLevel="1">
      <c r="D29" s="170"/>
      <c r="E29" s="170"/>
      <c r="F29" s="170"/>
      <c r="G29" s="170"/>
      <c r="H29" s="170"/>
      <c r="I29" s="170"/>
      <c r="J29" s="170"/>
      <c r="K29" s="170"/>
      <c r="L29" s="170"/>
      <c r="M29" s="170"/>
    </row>
    <row r="30" spans="2:23" ht="24.75" hidden="1" customHeight="1" outlineLevel="1">
      <c r="C30" s="586" t="s">
        <v>762</v>
      </c>
      <c r="D30" s="587"/>
      <c r="E30" s="587"/>
      <c r="G30" s="587"/>
      <c r="H30" s="587"/>
      <c r="I30" s="587"/>
      <c r="J30" s="587"/>
      <c r="K30" s="587"/>
      <c r="L30" s="587"/>
      <c r="O30" s="602">
        <v>1.1000000000000001</v>
      </c>
    </row>
    <row r="31" spans="2:23" ht="24.75" hidden="1" customHeight="1" outlineLevel="1">
      <c r="B31" s="1241" t="s">
        <v>257</v>
      </c>
      <c r="C31" s="1241"/>
      <c r="D31" s="1175" t="s">
        <v>70</v>
      </c>
      <c r="E31" s="1177"/>
      <c r="F31" s="1183" t="s">
        <v>272</v>
      </c>
      <c r="G31" s="1183"/>
      <c r="H31" s="1175" t="s">
        <v>70</v>
      </c>
      <c r="I31" s="1176"/>
      <c r="J31" s="1176"/>
      <c r="K31" s="1177"/>
      <c r="L31" s="1183" t="s">
        <v>272</v>
      </c>
      <c r="M31" s="1183"/>
      <c r="N31" s="1268" t="s">
        <v>332</v>
      </c>
      <c r="O31" s="1268" t="s">
        <v>333</v>
      </c>
    </row>
    <row r="32" spans="2:23" ht="24.75" hidden="1" customHeight="1" outlineLevel="1">
      <c r="B32" s="1241"/>
      <c r="C32" s="1241"/>
      <c r="D32" s="89" t="s">
        <v>308</v>
      </c>
      <c r="E32" s="89" t="s">
        <v>309</v>
      </c>
      <c r="F32" s="89" t="s">
        <v>154</v>
      </c>
      <c r="G32" s="89" t="s">
        <v>310</v>
      </c>
      <c r="H32" s="89" t="s">
        <v>311</v>
      </c>
      <c r="I32" s="974" t="s">
        <v>312</v>
      </c>
      <c r="J32" s="89" t="s">
        <v>313</v>
      </c>
      <c r="K32" s="89" t="s">
        <v>314</v>
      </c>
      <c r="L32" s="89" t="s">
        <v>315</v>
      </c>
      <c r="M32" s="89" t="s">
        <v>156</v>
      </c>
      <c r="N32" s="1269"/>
      <c r="O32" s="1269"/>
    </row>
    <row r="33" spans="2:15" ht="24.75" hidden="1" customHeight="1" outlineLevel="1">
      <c r="B33" s="1148" t="s">
        <v>96</v>
      </c>
      <c r="C33" s="1185"/>
      <c r="D33" s="978" t="s">
        <v>123</v>
      </c>
      <c r="E33" s="978" t="s">
        <v>123</v>
      </c>
      <c r="F33" s="978" t="s">
        <v>123</v>
      </c>
      <c r="G33" s="978" t="s">
        <v>123</v>
      </c>
      <c r="H33" s="978" t="s">
        <v>123</v>
      </c>
      <c r="I33" s="975" t="s">
        <v>123</v>
      </c>
      <c r="J33" s="978" t="s">
        <v>123</v>
      </c>
      <c r="K33" s="978" t="s">
        <v>123</v>
      </c>
      <c r="L33" s="978" t="s">
        <v>123</v>
      </c>
      <c r="M33" s="978" t="s">
        <v>123</v>
      </c>
      <c r="N33" s="978" t="s">
        <v>123</v>
      </c>
      <c r="O33" s="978" t="s">
        <v>123</v>
      </c>
    </row>
    <row r="34" spans="2:15" ht="24.75" hidden="1" customHeight="1" outlineLevel="1">
      <c r="B34" s="1148" t="s">
        <v>100</v>
      </c>
      <c r="C34" s="1185"/>
      <c r="D34" s="978" t="s">
        <v>102</v>
      </c>
      <c r="E34" s="978" t="s">
        <v>102</v>
      </c>
      <c r="F34" s="978" t="s">
        <v>102</v>
      </c>
      <c r="G34" s="978" t="s">
        <v>102</v>
      </c>
      <c r="H34" s="978" t="s">
        <v>102</v>
      </c>
      <c r="I34" s="975" t="s">
        <v>102</v>
      </c>
      <c r="J34" s="978" t="s">
        <v>102</v>
      </c>
      <c r="K34" s="978" t="s">
        <v>102</v>
      </c>
      <c r="L34" s="978" t="s">
        <v>102</v>
      </c>
      <c r="M34" s="978" t="s">
        <v>102</v>
      </c>
      <c r="N34" s="978" t="s">
        <v>102</v>
      </c>
      <c r="O34" s="978" t="s">
        <v>102</v>
      </c>
    </row>
    <row r="35" spans="2:15" ht="24.75" hidden="1" customHeight="1" outlineLevel="1">
      <c r="B35" s="1267" t="s">
        <v>146</v>
      </c>
      <c r="C35" s="115" t="s">
        <v>318</v>
      </c>
      <c r="D35" s="294"/>
      <c r="E35" s="294"/>
      <c r="F35" s="294"/>
      <c r="G35" s="294"/>
      <c r="H35" s="294"/>
      <c r="I35" s="294"/>
      <c r="J35" s="121"/>
      <c r="K35" s="121"/>
      <c r="L35" s="294"/>
      <c r="M35" s="294"/>
      <c r="N35" s="294"/>
      <c r="O35" s="294"/>
    </row>
    <row r="36" spans="2:15" ht="24.75" hidden="1" customHeight="1" outlineLevel="1">
      <c r="B36" s="1267"/>
      <c r="C36" s="115" t="s">
        <v>319</v>
      </c>
      <c r="D36" s="294"/>
      <c r="E36" s="294"/>
      <c r="F36" s="294"/>
      <c r="G36" s="294"/>
      <c r="H36" s="294"/>
      <c r="I36" s="294"/>
      <c r="J36" s="115"/>
      <c r="K36" s="115"/>
      <c r="L36" s="294"/>
      <c r="M36" s="294"/>
      <c r="N36" s="294"/>
      <c r="O36" s="294"/>
    </row>
    <row r="37" spans="2:15" ht="24.75" hidden="1" customHeight="1" outlineLevel="1">
      <c r="B37" s="1267"/>
      <c r="C37" s="121" t="s">
        <v>217</v>
      </c>
      <c r="D37" s="294"/>
      <c r="E37" s="294"/>
      <c r="F37" s="294"/>
      <c r="G37" s="294"/>
      <c r="H37" s="294"/>
      <c r="I37" s="294"/>
      <c r="J37" s="121"/>
      <c r="K37" s="121"/>
      <c r="L37" s="294"/>
      <c r="M37" s="294"/>
      <c r="N37" s="294"/>
      <c r="O37" s="294"/>
    </row>
    <row r="38" spans="2:15" ht="24.75" hidden="1" customHeight="1" outlineLevel="1">
      <c r="B38" s="1267"/>
      <c r="C38" s="121" t="s">
        <v>320</v>
      </c>
      <c r="D38" s="294"/>
      <c r="E38" s="294"/>
      <c r="F38" s="294"/>
      <c r="G38" s="294"/>
      <c r="H38" s="294"/>
      <c r="I38" s="294"/>
      <c r="J38" s="121"/>
      <c r="K38" s="121"/>
      <c r="L38" s="294"/>
      <c r="M38" s="294"/>
      <c r="N38" s="294"/>
      <c r="O38" s="294"/>
    </row>
    <row r="39" spans="2:15" ht="24.75" hidden="1" customHeight="1" outlineLevel="1">
      <c r="B39" s="1267"/>
      <c r="C39" s="117" t="s">
        <v>147</v>
      </c>
      <c r="D39" s="893">
        <v>1980</v>
      </c>
      <c r="E39" s="893">
        <v>1980</v>
      </c>
      <c r="F39" s="893">
        <f t="shared" ref="F39" si="4">CEILING(F147*$O$3,5)</f>
        <v>0</v>
      </c>
      <c r="G39" s="893">
        <v>650</v>
      </c>
      <c r="H39" s="893">
        <v>1980</v>
      </c>
      <c r="I39" s="893">
        <v>1980</v>
      </c>
      <c r="J39" s="893">
        <v>1980</v>
      </c>
      <c r="K39" s="893">
        <v>1980</v>
      </c>
      <c r="L39" s="893">
        <f>CEILING(K147*$O$3,5)</f>
        <v>0</v>
      </c>
      <c r="M39" s="893">
        <v>650</v>
      </c>
      <c r="N39" s="893">
        <v>750</v>
      </c>
      <c r="O39" s="893">
        <v>980</v>
      </c>
    </row>
    <row r="40" spans="2:15" ht="24.75" hidden="1" customHeight="1" outlineLevel="1">
      <c r="D40" s="170" t="e">
        <f>D39/D147-1</f>
        <v>#DIV/0!</v>
      </c>
      <c r="E40" s="170" t="e">
        <f t="shared" ref="E40:J40" si="5">E39/E147-1</f>
        <v>#DIV/0!</v>
      </c>
      <c r="F40" s="170" t="e">
        <f t="shared" si="5"/>
        <v>#DIV/0!</v>
      </c>
      <c r="G40" s="170" t="e">
        <f t="shared" si="5"/>
        <v>#DIV/0!</v>
      </c>
      <c r="H40" s="170" t="e">
        <f t="shared" si="5"/>
        <v>#DIV/0!</v>
      </c>
      <c r="I40" s="170" t="e">
        <f t="shared" si="5"/>
        <v>#DIV/0!</v>
      </c>
      <c r="J40" s="170" t="e">
        <f t="shared" si="5"/>
        <v>#DIV/0!</v>
      </c>
      <c r="K40" s="170"/>
      <c r="L40" s="170" t="e">
        <f>L39/K147-1</f>
        <v>#DIV/0!</v>
      </c>
      <c r="M40" s="170" t="e">
        <f>M39/L147-1</f>
        <v>#DIV/0!</v>
      </c>
      <c r="N40" s="170" t="e">
        <f>N39/M147-1</f>
        <v>#DIV/0!</v>
      </c>
      <c r="O40" s="170" t="e">
        <f>O39/N147-1</f>
        <v>#DIV/0!</v>
      </c>
    </row>
    <row r="41" spans="2:15" ht="24.75" hidden="1" customHeight="1" outlineLevel="1">
      <c r="B41" s="22"/>
      <c r="C41" s="22"/>
      <c r="D41" s="589"/>
      <c r="E41" s="589"/>
      <c r="F41" s="589"/>
      <c r="G41" s="589"/>
      <c r="H41" s="589"/>
      <c r="I41" s="589"/>
      <c r="J41" s="589"/>
      <c r="K41" s="589"/>
      <c r="L41" s="605"/>
      <c r="M41" s="605"/>
      <c r="N41" s="605"/>
      <c r="O41" s="605"/>
    </row>
    <row r="42" spans="2:15" ht="24.75" hidden="1" customHeight="1" outlineLevel="1">
      <c r="B42" s="1241" t="s">
        <v>257</v>
      </c>
      <c r="C42" s="1241"/>
      <c r="D42" s="1175" t="s">
        <v>70</v>
      </c>
      <c r="E42" s="1176"/>
      <c r="F42" s="1176"/>
      <c r="G42" s="1176"/>
      <c r="H42" s="1177"/>
      <c r="I42" s="979"/>
      <c r="J42" s="1175" t="s">
        <v>272</v>
      </c>
      <c r="K42" s="1177"/>
      <c r="L42" s="983" t="s">
        <v>332</v>
      </c>
      <c r="M42" s="1268" t="s">
        <v>333</v>
      </c>
      <c r="N42"/>
    </row>
    <row r="43" spans="2:15" ht="24.75" hidden="1" customHeight="1" outlineLevel="1">
      <c r="B43" s="1241"/>
      <c r="C43" s="1241"/>
      <c r="D43" s="89" t="s">
        <v>321</v>
      </c>
      <c r="E43" s="89" t="s">
        <v>322</v>
      </c>
      <c r="F43" s="89" t="s">
        <v>323</v>
      </c>
      <c r="G43" s="89" t="s">
        <v>324</v>
      </c>
      <c r="H43" s="89" t="s">
        <v>325</v>
      </c>
      <c r="I43" s="89"/>
      <c r="J43" s="89" t="s">
        <v>151</v>
      </c>
      <c r="K43" s="89" t="s">
        <v>326</v>
      </c>
      <c r="L43" s="984"/>
      <c r="M43" s="1269"/>
      <c r="N43"/>
    </row>
    <row r="44" spans="2:15" ht="24.75" hidden="1" customHeight="1" outlineLevel="1">
      <c r="B44" s="1148" t="s">
        <v>96</v>
      </c>
      <c r="C44" s="1185"/>
      <c r="D44" s="978" t="s">
        <v>123</v>
      </c>
      <c r="E44" s="978" t="s">
        <v>123</v>
      </c>
      <c r="F44" s="978" t="s">
        <v>123</v>
      </c>
      <c r="G44" s="978" t="s">
        <v>123</v>
      </c>
      <c r="H44" s="978" t="s">
        <v>123</v>
      </c>
      <c r="I44" s="978"/>
      <c r="J44" s="978" t="s">
        <v>123</v>
      </c>
      <c r="K44" s="978" t="s">
        <v>123</v>
      </c>
      <c r="L44" s="978" t="s">
        <v>123</v>
      </c>
      <c r="M44" s="978" t="s">
        <v>123</v>
      </c>
      <c r="N44" s="428"/>
    </row>
    <row r="45" spans="2:15" ht="24.75" hidden="1" customHeight="1" outlineLevel="1">
      <c r="B45" s="1148" t="s">
        <v>100</v>
      </c>
      <c r="C45" s="1185"/>
      <c r="D45" s="978" t="s">
        <v>101</v>
      </c>
      <c r="E45" s="978" t="s">
        <v>101</v>
      </c>
      <c r="F45" s="978" t="s">
        <v>101</v>
      </c>
      <c r="G45" s="978" t="s">
        <v>101</v>
      </c>
      <c r="H45" s="978" t="s">
        <v>101</v>
      </c>
      <c r="I45" s="978"/>
      <c r="J45" s="978" t="s">
        <v>101</v>
      </c>
      <c r="K45" s="978" t="s">
        <v>101</v>
      </c>
      <c r="L45" s="978" t="s">
        <v>102</v>
      </c>
      <c r="M45" s="978" t="s">
        <v>102</v>
      </c>
      <c r="N45" s="428"/>
    </row>
    <row r="46" spans="2:15" ht="24.75" hidden="1" customHeight="1" outlineLevel="1">
      <c r="B46" s="1165" t="s">
        <v>146</v>
      </c>
      <c r="C46" s="115" t="s">
        <v>318</v>
      </c>
      <c r="D46" s="590"/>
      <c r="E46" s="294"/>
      <c r="F46" s="294"/>
      <c r="G46" s="294"/>
      <c r="H46" s="294"/>
      <c r="I46" s="294"/>
      <c r="J46" s="294"/>
      <c r="K46" s="294"/>
      <c r="L46" s="244"/>
      <c r="M46" s="244"/>
      <c r="N46"/>
    </row>
    <row r="47" spans="2:15" ht="24.75" hidden="1" customHeight="1" outlineLevel="1">
      <c r="B47" s="1166"/>
      <c r="C47" s="115" t="s">
        <v>327</v>
      </c>
      <c r="D47" s="122"/>
      <c r="E47" s="294"/>
      <c r="F47" s="294"/>
      <c r="G47" s="294"/>
      <c r="H47" s="294"/>
      <c r="I47" s="294"/>
      <c r="J47" s="294"/>
      <c r="K47" s="294"/>
      <c r="L47" s="244"/>
      <c r="M47" s="244"/>
      <c r="N47"/>
    </row>
    <row r="48" spans="2:15" ht="24.75" hidden="1" customHeight="1" outlineLevel="1">
      <c r="B48" s="1166"/>
      <c r="C48" s="115" t="s">
        <v>319</v>
      </c>
      <c r="D48" s="591"/>
      <c r="E48" s="294"/>
      <c r="F48" s="294"/>
      <c r="G48" s="294"/>
      <c r="H48" s="294"/>
      <c r="I48" s="294"/>
      <c r="J48" s="294"/>
      <c r="K48" s="121"/>
      <c r="L48" s="244"/>
      <c r="M48" s="244"/>
      <c r="N48"/>
    </row>
    <row r="49" spans="2:16" ht="24.75" hidden="1" customHeight="1" outlineLevel="1">
      <c r="B49" s="1166"/>
      <c r="C49" s="121" t="s">
        <v>217</v>
      </c>
      <c r="D49" s="590"/>
      <c r="E49" s="294"/>
      <c r="F49" s="294"/>
      <c r="G49" s="294"/>
      <c r="H49" s="294"/>
      <c r="I49" s="294"/>
      <c r="J49" s="294"/>
      <c r="K49" s="121"/>
      <c r="L49" s="244"/>
      <c r="M49" s="244"/>
      <c r="N49"/>
    </row>
    <row r="50" spans="2:16" ht="24.75" hidden="1" customHeight="1" outlineLevel="1">
      <c r="B50" s="1166"/>
      <c r="C50" s="122" t="s">
        <v>328</v>
      </c>
      <c r="D50" s="592"/>
      <c r="E50" s="294"/>
      <c r="F50" s="294"/>
      <c r="G50" s="294"/>
      <c r="H50" s="294"/>
      <c r="I50" s="294"/>
      <c r="J50" s="294"/>
      <c r="K50" s="121"/>
      <c r="L50" s="606"/>
      <c r="M50" s="606"/>
      <c r="N50"/>
    </row>
    <row r="51" spans="2:16" ht="24.75" hidden="1" customHeight="1" outlineLevel="1">
      <c r="B51" s="1166"/>
      <c r="C51" s="122" t="s">
        <v>330</v>
      </c>
      <c r="D51" s="592"/>
      <c r="E51" s="294"/>
      <c r="F51" s="294"/>
      <c r="G51" s="294"/>
      <c r="H51" s="294"/>
      <c r="I51" s="294"/>
      <c r="J51" s="294"/>
      <c r="K51" s="121"/>
      <c r="L51" s="606"/>
      <c r="M51" s="606"/>
      <c r="N51"/>
    </row>
    <row r="52" spans="2:16" ht="24.75" hidden="1" customHeight="1" outlineLevel="1">
      <c r="B52" s="1166"/>
      <c r="C52" s="117" t="s">
        <v>147</v>
      </c>
      <c r="D52" s="886">
        <v>2180</v>
      </c>
      <c r="E52" s="886">
        <f t="shared" ref="E52:J52" si="6">CEILING(E160*$O$3,5)</f>
        <v>0</v>
      </c>
      <c r="F52" s="886">
        <f t="shared" si="6"/>
        <v>0</v>
      </c>
      <c r="G52" s="886">
        <f t="shared" si="6"/>
        <v>0</v>
      </c>
      <c r="H52" s="886">
        <f t="shared" si="6"/>
        <v>0</v>
      </c>
      <c r="I52" s="597">
        <f t="shared" si="6"/>
        <v>0</v>
      </c>
      <c r="J52" s="886">
        <f t="shared" si="6"/>
        <v>0</v>
      </c>
      <c r="K52" s="886">
        <v>650</v>
      </c>
      <c r="L52" s="886">
        <v>750</v>
      </c>
      <c r="M52" s="886">
        <v>980</v>
      </c>
      <c r="N52"/>
    </row>
    <row r="53" spans="2:16" ht="24.75" hidden="1" customHeight="1" outlineLevel="1">
      <c r="B53" s="1166"/>
      <c r="C53" s="591" t="s">
        <v>331</v>
      </c>
      <c r="D53" s="594"/>
      <c r="E53" s="595"/>
      <c r="F53" s="595"/>
      <c r="G53" s="595"/>
      <c r="H53" s="595"/>
      <c r="I53" s="595"/>
      <c r="J53" s="607"/>
      <c r="K53" s="607"/>
      <c r="L53" s="607"/>
      <c r="M53" s="607"/>
      <c r="N53"/>
    </row>
    <row r="54" spans="2:16" ht="24.75" hidden="1" customHeight="1" outlineLevel="1">
      <c r="B54" s="596"/>
      <c r="C54" s="117" t="s">
        <v>147</v>
      </c>
      <c r="D54" s="597"/>
      <c r="E54" s="886">
        <v>1960</v>
      </c>
      <c r="F54" s="593" t="s">
        <v>244</v>
      </c>
      <c r="G54" s="886">
        <v>1960</v>
      </c>
      <c r="H54" s="886">
        <f t="shared" ref="H54:J54" si="7">CEILING(H162*$O$3,5)</f>
        <v>0</v>
      </c>
      <c r="I54" s="597">
        <f t="shared" si="7"/>
        <v>0</v>
      </c>
      <c r="J54" s="886">
        <f t="shared" si="7"/>
        <v>0</v>
      </c>
      <c r="K54" s="886">
        <v>650</v>
      </c>
      <c r="L54" s="886">
        <v>750</v>
      </c>
      <c r="M54" s="886">
        <v>980</v>
      </c>
      <c r="N54"/>
    </row>
    <row r="55" spans="2:16" ht="24.75" hidden="1" customHeight="1" outlineLevel="1">
      <c r="D55" s="170"/>
      <c r="E55" s="170"/>
      <c r="F55" s="170"/>
      <c r="G55" s="170"/>
      <c r="H55" s="170"/>
      <c r="I55" s="170"/>
      <c r="J55" s="170"/>
      <c r="K55" s="170"/>
      <c r="L55" s="170"/>
      <c r="M55" s="170"/>
    </row>
    <row r="56" spans="2:16" ht="24.75" hidden="1" customHeight="1" outlineLevel="1">
      <c r="D56" s="170"/>
      <c r="E56" s="170"/>
      <c r="F56" s="170"/>
      <c r="G56" s="170"/>
      <c r="H56" s="170"/>
      <c r="I56" s="170"/>
      <c r="J56" s="170"/>
      <c r="K56" s="170"/>
      <c r="L56" s="170"/>
      <c r="M56" s="170"/>
    </row>
    <row r="57" spans="2:16" ht="24.75" hidden="1" customHeight="1" outlineLevel="1">
      <c r="D57" s="170"/>
      <c r="E57" s="170"/>
      <c r="F57" s="170"/>
      <c r="G57" s="170"/>
      <c r="H57" s="170"/>
      <c r="I57" s="170"/>
      <c r="J57" s="170"/>
      <c r="K57" s="170"/>
      <c r="L57" s="170"/>
      <c r="M57" s="170"/>
    </row>
    <row r="58" spans="2:16" ht="24.75" hidden="1" customHeight="1" outlineLevel="1">
      <c r="D58" s="170"/>
      <c r="E58" s="170"/>
      <c r="F58" s="170"/>
      <c r="G58" s="170"/>
      <c r="H58" s="170"/>
      <c r="I58" s="170"/>
      <c r="J58" s="170"/>
      <c r="K58" s="170"/>
      <c r="L58" s="170"/>
      <c r="M58" s="170"/>
    </row>
    <row r="59" spans="2:16" ht="24.75" hidden="1" customHeight="1" outlineLevel="1">
      <c r="D59" s="170"/>
      <c r="E59" s="170"/>
      <c r="F59" s="170"/>
      <c r="G59" s="170"/>
      <c r="H59" s="170"/>
      <c r="I59" s="170"/>
      <c r="J59" s="170"/>
      <c r="K59" s="170"/>
      <c r="L59" s="170"/>
      <c r="M59" s="170"/>
    </row>
    <row r="60" spans="2:16" ht="24.75" hidden="1" customHeight="1" outlineLevel="1">
      <c r="D60" s="170"/>
      <c r="E60" s="170"/>
      <c r="F60" s="170"/>
      <c r="G60" s="170"/>
      <c r="H60" s="170"/>
      <c r="I60" s="170"/>
      <c r="J60" s="170"/>
      <c r="K60" s="170"/>
      <c r="L60" s="170"/>
      <c r="M60" s="170"/>
    </row>
    <row r="61" spans="2:16" ht="24.75" hidden="1" customHeight="1" outlineLevel="1">
      <c r="D61" s="170"/>
      <c r="E61" s="170"/>
      <c r="F61" s="170"/>
      <c r="G61" s="170"/>
      <c r="H61" s="170"/>
      <c r="I61" s="170"/>
      <c r="J61" s="170"/>
      <c r="K61" s="170"/>
      <c r="L61" s="170"/>
      <c r="M61" s="170"/>
    </row>
    <row r="62" spans="2:16" ht="21" hidden="1" outlineLevel="1">
      <c r="C62" s="586" t="s">
        <v>705</v>
      </c>
      <c r="D62" s="587"/>
      <c r="E62" s="587"/>
      <c r="G62" s="587"/>
      <c r="H62" s="587"/>
      <c r="I62" s="587"/>
      <c r="J62" s="587"/>
      <c r="K62" s="587"/>
      <c r="L62" s="587"/>
      <c r="O62" s="602">
        <v>1.1000000000000001</v>
      </c>
    </row>
    <row r="63" spans="2:16" customFormat="1" ht="15" hidden="1" customHeight="1" outlineLevel="1">
      <c r="B63" s="1241" t="s">
        <v>257</v>
      </c>
      <c r="C63" s="1241"/>
      <c r="D63" s="1175" t="s">
        <v>70</v>
      </c>
      <c r="E63" s="1177"/>
      <c r="F63" s="1183" t="s">
        <v>272</v>
      </c>
      <c r="G63" s="1183"/>
      <c r="H63" s="1175" t="s">
        <v>70</v>
      </c>
      <c r="I63" s="1176"/>
      <c r="J63" s="1176"/>
      <c r="K63" s="1177"/>
      <c r="L63" s="1183" t="s">
        <v>272</v>
      </c>
      <c r="M63" s="1183"/>
      <c r="N63" s="1268" t="s">
        <v>332</v>
      </c>
      <c r="O63" s="1268" t="s">
        <v>333</v>
      </c>
      <c r="P63" s="24"/>
    </row>
    <row r="64" spans="2:16" customFormat="1" hidden="1" outlineLevel="1">
      <c r="B64" s="1241"/>
      <c r="C64" s="1241"/>
      <c r="D64" s="89" t="s">
        <v>308</v>
      </c>
      <c r="E64" s="89" t="s">
        <v>309</v>
      </c>
      <c r="F64" s="89" t="s">
        <v>154</v>
      </c>
      <c r="G64" s="89" t="s">
        <v>310</v>
      </c>
      <c r="H64" s="89" t="s">
        <v>311</v>
      </c>
      <c r="I64" s="864" t="s">
        <v>312</v>
      </c>
      <c r="J64" s="89" t="s">
        <v>313</v>
      </c>
      <c r="K64" s="89" t="s">
        <v>314</v>
      </c>
      <c r="L64" s="89" t="s">
        <v>315</v>
      </c>
      <c r="M64" s="89" t="s">
        <v>156</v>
      </c>
      <c r="N64" s="1269"/>
      <c r="O64" s="1269"/>
      <c r="P64" s="24"/>
    </row>
    <row r="65" spans="2:23" s="428" customFormat="1" hidden="1" outlineLevel="1">
      <c r="B65" s="1148" t="s">
        <v>96</v>
      </c>
      <c r="C65" s="1185"/>
      <c r="D65" s="868" t="s">
        <v>123</v>
      </c>
      <c r="E65" s="868" t="s">
        <v>123</v>
      </c>
      <c r="F65" s="868" t="s">
        <v>123</v>
      </c>
      <c r="G65" s="868" t="s">
        <v>123</v>
      </c>
      <c r="H65" s="868" t="s">
        <v>123</v>
      </c>
      <c r="I65" s="869" t="s">
        <v>123</v>
      </c>
      <c r="J65" s="868" t="s">
        <v>123</v>
      </c>
      <c r="K65" s="868" t="s">
        <v>123</v>
      </c>
      <c r="L65" s="868" t="s">
        <v>123</v>
      </c>
      <c r="M65" s="868" t="s">
        <v>123</v>
      </c>
      <c r="N65" s="868" t="s">
        <v>123</v>
      </c>
      <c r="O65" s="868" t="s">
        <v>123</v>
      </c>
      <c r="P65" s="24"/>
    </row>
    <row r="66" spans="2:23" s="428" customFormat="1" hidden="1" outlineLevel="1">
      <c r="B66" s="1148" t="s">
        <v>100</v>
      </c>
      <c r="C66" s="1185"/>
      <c r="D66" s="868" t="s">
        <v>102</v>
      </c>
      <c r="E66" s="868" t="s">
        <v>102</v>
      </c>
      <c r="F66" s="868" t="s">
        <v>102</v>
      </c>
      <c r="G66" s="868" t="s">
        <v>102</v>
      </c>
      <c r="H66" s="868" t="s">
        <v>102</v>
      </c>
      <c r="I66" s="869" t="s">
        <v>102</v>
      </c>
      <c r="J66" s="868" t="s">
        <v>102</v>
      </c>
      <c r="K66" s="868" t="s">
        <v>102</v>
      </c>
      <c r="L66" s="868" t="s">
        <v>102</v>
      </c>
      <c r="M66" s="868" t="s">
        <v>102</v>
      </c>
      <c r="N66" s="868" t="s">
        <v>102</v>
      </c>
      <c r="O66" s="868" t="s">
        <v>102</v>
      </c>
      <c r="P66" s="24"/>
      <c r="Q66"/>
      <c r="R66"/>
      <c r="S66"/>
    </row>
    <row r="67" spans="2:23" customFormat="1" ht="23.25" hidden="1" customHeight="1" outlineLevel="1">
      <c r="B67" s="1267" t="s">
        <v>146</v>
      </c>
      <c r="C67" s="115" t="s">
        <v>318</v>
      </c>
      <c r="D67" s="294"/>
      <c r="E67" s="294"/>
      <c r="F67" s="294"/>
      <c r="G67" s="294"/>
      <c r="H67" s="294"/>
      <c r="I67" s="294"/>
      <c r="J67" s="121"/>
      <c r="K67" s="121"/>
      <c r="L67" s="294"/>
      <c r="M67" s="294"/>
      <c r="N67" s="294"/>
      <c r="O67" s="294"/>
      <c r="P67" s="24"/>
    </row>
    <row r="68" spans="2:23" customFormat="1" ht="30" hidden="1" outlineLevel="1">
      <c r="B68" s="1267"/>
      <c r="C68" s="115" t="s">
        <v>319</v>
      </c>
      <c r="D68" s="294"/>
      <c r="E68" s="294"/>
      <c r="F68" s="294"/>
      <c r="G68" s="294"/>
      <c r="H68" s="294"/>
      <c r="I68" s="294"/>
      <c r="J68" s="115"/>
      <c r="K68" s="115"/>
      <c r="L68" s="294"/>
      <c r="M68" s="294"/>
      <c r="N68" s="294"/>
      <c r="O68" s="294"/>
      <c r="P68" s="24"/>
    </row>
    <row r="69" spans="2:23" customFormat="1" hidden="1" outlineLevel="1">
      <c r="B69" s="1267"/>
      <c r="C69" s="121" t="s">
        <v>217</v>
      </c>
      <c r="D69" s="294"/>
      <c r="E69" s="294"/>
      <c r="F69" s="294"/>
      <c r="G69" s="294"/>
      <c r="H69" s="294"/>
      <c r="I69" s="294"/>
      <c r="J69" s="121"/>
      <c r="K69" s="121"/>
      <c r="L69" s="294"/>
      <c r="M69" s="294"/>
      <c r="N69" s="294"/>
      <c r="O69" s="294"/>
      <c r="P69" s="24"/>
      <c r="Q69" s="428"/>
      <c r="R69" s="428"/>
      <c r="S69" s="428"/>
    </row>
    <row r="70" spans="2:23" customFormat="1" hidden="1" outlineLevel="1">
      <c r="B70" s="1267"/>
      <c r="C70" s="121" t="s">
        <v>320</v>
      </c>
      <c r="D70" s="294"/>
      <c r="E70" s="294"/>
      <c r="F70" s="294"/>
      <c r="G70" s="294"/>
      <c r="H70" s="294"/>
      <c r="I70" s="294"/>
      <c r="J70" s="121"/>
      <c r="K70" s="121"/>
      <c r="L70" s="294"/>
      <c r="M70" s="294"/>
      <c r="N70" s="294"/>
      <c r="O70" s="294"/>
      <c r="P70" s="24"/>
    </row>
    <row r="71" spans="2:23" customFormat="1" ht="21" hidden="1" outlineLevel="1">
      <c r="B71" s="1267"/>
      <c r="C71" s="117" t="s">
        <v>147</v>
      </c>
      <c r="D71" s="588">
        <v>1980</v>
      </c>
      <c r="E71" s="588">
        <v>1980</v>
      </c>
      <c r="F71" s="588">
        <f t="shared" ref="F71" si="8">CEILING(F146*$O$3,5)</f>
        <v>0</v>
      </c>
      <c r="G71" s="588">
        <v>650</v>
      </c>
      <c r="H71" s="588">
        <v>1980</v>
      </c>
      <c r="I71" s="588">
        <v>1980</v>
      </c>
      <c r="J71" s="588">
        <v>1980</v>
      </c>
      <c r="K71" s="588">
        <v>1980</v>
      </c>
      <c r="L71" s="588">
        <f>CEILING(K146*$O$3,5)</f>
        <v>0</v>
      </c>
      <c r="M71" s="588">
        <v>650</v>
      </c>
      <c r="N71" s="588">
        <v>750</v>
      </c>
      <c r="O71" s="588">
        <v>980</v>
      </c>
      <c r="P71" s="24"/>
      <c r="Q71" s="428"/>
      <c r="R71" s="428"/>
      <c r="S71" s="428"/>
    </row>
    <row r="72" spans="2:23" hidden="1" outlineLevel="1">
      <c r="D72" s="170" t="e">
        <f>D71/D146-1</f>
        <v>#DIV/0!</v>
      </c>
      <c r="E72" s="170" t="e">
        <f t="shared" ref="E72:J72" si="9">E71/E146-1</f>
        <v>#DIV/0!</v>
      </c>
      <c r="F72" s="170" t="e">
        <f t="shared" si="9"/>
        <v>#DIV/0!</v>
      </c>
      <c r="G72" s="170" t="e">
        <f t="shared" si="9"/>
        <v>#DIV/0!</v>
      </c>
      <c r="H72" s="170" t="e">
        <f t="shared" si="9"/>
        <v>#DIV/0!</v>
      </c>
      <c r="I72" s="170" t="e">
        <f t="shared" si="9"/>
        <v>#DIV/0!</v>
      </c>
      <c r="J72" s="170" t="e">
        <f t="shared" si="9"/>
        <v>#DIV/0!</v>
      </c>
      <c r="K72" s="170"/>
      <c r="L72" s="170" t="e">
        <f>L71/K146-1</f>
        <v>#DIV/0!</v>
      </c>
      <c r="M72" s="170" t="e">
        <f>M71/L146-1</f>
        <v>#DIV/0!</v>
      </c>
      <c r="N72" s="170" t="e">
        <f>N71/M146-1</f>
        <v>#DIV/0!</v>
      </c>
      <c r="O72" s="170" t="e">
        <f>O71/N146-1</f>
        <v>#DIV/0!</v>
      </c>
    </row>
    <row r="73" spans="2:23" s="22" customFormat="1" ht="18.75" hidden="1" outlineLevel="1">
      <c r="D73" s="589"/>
      <c r="E73" s="589"/>
      <c r="F73" s="589"/>
      <c r="G73" s="589"/>
      <c r="H73" s="589"/>
      <c r="I73" s="589"/>
      <c r="J73" s="589"/>
      <c r="K73" s="589"/>
      <c r="L73" s="605"/>
      <c r="M73" s="605"/>
      <c r="N73" s="605"/>
      <c r="O73" s="605"/>
      <c r="P73" s="24"/>
    </row>
    <row r="74" spans="2:23" customFormat="1" ht="15" hidden="1" customHeight="1" outlineLevel="1">
      <c r="B74" s="1241" t="s">
        <v>257</v>
      </c>
      <c r="C74" s="1241"/>
      <c r="D74" s="1175" t="s">
        <v>70</v>
      </c>
      <c r="E74" s="1176"/>
      <c r="F74" s="1176"/>
      <c r="G74" s="1176"/>
      <c r="H74" s="1177"/>
      <c r="I74" s="867"/>
      <c r="J74" s="1175" t="s">
        <v>272</v>
      </c>
      <c r="K74" s="1177"/>
      <c r="L74" s="870" t="s">
        <v>332</v>
      </c>
      <c r="M74" s="1268" t="s">
        <v>333</v>
      </c>
      <c r="O74" s="24"/>
      <c r="P74" s="24"/>
      <c r="Q74" s="24"/>
      <c r="R74" s="24"/>
      <c r="S74" s="24"/>
    </row>
    <row r="75" spans="2:23" customFormat="1" hidden="1" outlineLevel="1">
      <c r="B75" s="1241"/>
      <c r="C75" s="1241"/>
      <c r="D75" s="89" t="s">
        <v>321</v>
      </c>
      <c r="E75" s="89" t="s">
        <v>322</v>
      </c>
      <c r="F75" s="89" t="s">
        <v>323</v>
      </c>
      <c r="G75" s="89" t="s">
        <v>324</v>
      </c>
      <c r="H75" s="89" t="s">
        <v>325</v>
      </c>
      <c r="I75" s="89"/>
      <c r="J75" s="89" t="s">
        <v>151</v>
      </c>
      <c r="K75" s="89" t="s">
        <v>326</v>
      </c>
      <c r="L75" s="871"/>
      <c r="M75" s="1269"/>
      <c r="O75" s="24"/>
      <c r="P75" s="24"/>
      <c r="Q75" s="22"/>
      <c r="R75" s="22"/>
      <c r="S75" s="22"/>
    </row>
    <row r="76" spans="2:23" s="428" customFormat="1" hidden="1" outlineLevel="1">
      <c r="B76" s="1148" t="s">
        <v>96</v>
      </c>
      <c r="C76" s="1185"/>
      <c r="D76" s="868" t="s">
        <v>123</v>
      </c>
      <c r="E76" s="868" t="s">
        <v>123</v>
      </c>
      <c r="F76" s="868" t="s">
        <v>123</v>
      </c>
      <c r="G76" s="868" t="s">
        <v>123</v>
      </c>
      <c r="H76" s="868" t="s">
        <v>123</v>
      </c>
      <c r="I76" s="868"/>
      <c r="J76" s="868" t="s">
        <v>123</v>
      </c>
      <c r="K76" s="868" t="s">
        <v>123</v>
      </c>
      <c r="L76" s="868" t="s">
        <v>123</v>
      </c>
      <c r="M76" s="868" t="s">
        <v>123</v>
      </c>
      <c r="O76" s="24"/>
      <c r="P76" s="24"/>
      <c r="Q76" s="24"/>
      <c r="R76" s="24"/>
      <c r="S76" s="24"/>
      <c r="T76"/>
      <c r="U76"/>
      <c r="V76"/>
      <c r="W76"/>
    </row>
    <row r="77" spans="2:23" s="428" customFormat="1" hidden="1" outlineLevel="1">
      <c r="B77" s="1148" t="s">
        <v>100</v>
      </c>
      <c r="C77" s="1185"/>
      <c r="D77" s="868" t="s">
        <v>101</v>
      </c>
      <c r="E77" s="868" t="s">
        <v>101</v>
      </c>
      <c r="F77" s="868" t="s">
        <v>101</v>
      </c>
      <c r="G77" s="868" t="s">
        <v>101</v>
      </c>
      <c r="H77" s="868" t="s">
        <v>101</v>
      </c>
      <c r="I77" s="868"/>
      <c r="J77" s="868" t="s">
        <v>101</v>
      </c>
      <c r="K77" s="868" t="s">
        <v>101</v>
      </c>
      <c r="L77" s="868" t="s">
        <v>102</v>
      </c>
      <c r="M77" s="868" t="s">
        <v>102</v>
      </c>
      <c r="O77" s="24"/>
      <c r="P77" s="24"/>
      <c r="Q77" s="22"/>
      <c r="R77" s="22"/>
      <c r="S77" s="22"/>
      <c r="T77"/>
      <c r="U77"/>
      <c r="V77"/>
      <c r="W77"/>
    </row>
    <row r="78" spans="2:23" customFormat="1" ht="45" hidden="1" outlineLevel="1">
      <c r="B78" s="1165" t="s">
        <v>146</v>
      </c>
      <c r="C78" s="115" t="s">
        <v>318</v>
      </c>
      <c r="D78" s="590"/>
      <c r="E78" s="294"/>
      <c r="F78" s="294"/>
      <c r="G78" s="294"/>
      <c r="H78" s="294"/>
      <c r="I78" s="294"/>
      <c r="J78" s="294"/>
      <c r="K78" s="294"/>
      <c r="L78" s="244"/>
      <c r="M78" s="244"/>
      <c r="O78" s="24"/>
      <c r="P78" s="24"/>
      <c r="Q78" s="24"/>
      <c r="R78" s="24"/>
      <c r="S78" s="24"/>
    </row>
    <row r="79" spans="2:23" customFormat="1" ht="45" hidden="1" outlineLevel="1">
      <c r="B79" s="1166"/>
      <c r="C79" s="115" t="s">
        <v>327</v>
      </c>
      <c r="D79" s="122"/>
      <c r="E79" s="294"/>
      <c r="F79" s="294"/>
      <c r="G79" s="294"/>
      <c r="H79" s="294"/>
      <c r="I79" s="294"/>
      <c r="J79" s="294"/>
      <c r="K79" s="294"/>
      <c r="L79" s="244"/>
      <c r="M79" s="244"/>
      <c r="O79" s="24"/>
      <c r="P79" s="24"/>
      <c r="Q79" s="24"/>
      <c r="R79" s="24"/>
      <c r="S79" s="24"/>
    </row>
    <row r="80" spans="2:23" customFormat="1" ht="30" hidden="1" outlineLevel="1">
      <c r="B80" s="1166"/>
      <c r="C80" s="115" t="s">
        <v>319</v>
      </c>
      <c r="D80" s="591"/>
      <c r="E80" s="294"/>
      <c r="F80" s="294"/>
      <c r="G80" s="294"/>
      <c r="H80" s="294"/>
      <c r="I80" s="294"/>
      <c r="J80" s="294"/>
      <c r="K80" s="121"/>
      <c r="L80" s="244"/>
      <c r="M80" s="244"/>
      <c r="O80" s="24"/>
      <c r="P80" s="24"/>
      <c r="Q80" s="24"/>
      <c r="R80" s="24"/>
      <c r="S80" s="24"/>
    </row>
    <row r="81" spans="2:19" customFormat="1" hidden="1" outlineLevel="1">
      <c r="B81" s="1166"/>
      <c r="C81" s="121" t="s">
        <v>217</v>
      </c>
      <c r="D81" s="590"/>
      <c r="E81" s="294"/>
      <c r="F81" s="294"/>
      <c r="G81" s="294"/>
      <c r="H81" s="294"/>
      <c r="I81" s="294"/>
      <c r="J81" s="294"/>
      <c r="K81" s="121"/>
      <c r="L81" s="244"/>
      <c r="M81" s="244"/>
      <c r="O81" s="24"/>
      <c r="P81" s="24"/>
      <c r="Q81" s="24"/>
      <c r="R81" s="24"/>
      <c r="S81" s="24"/>
    </row>
    <row r="82" spans="2:19" customFormat="1" hidden="1" outlineLevel="1">
      <c r="B82" s="1166"/>
      <c r="C82" s="122" t="s">
        <v>328</v>
      </c>
      <c r="D82" s="592"/>
      <c r="E82" s="294"/>
      <c r="F82" s="294"/>
      <c r="G82" s="294"/>
      <c r="H82" s="294"/>
      <c r="I82" s="294"/>
      <c r="J82" s="294"/>
      <c r="K82" s="121"/>
      <c r="L82" s="606"/>
      <c r="M82" s="606"/>
      <c r="O82" s="24"/>
      <c r="P82" s="24"/>
      <c r="Q82" s="24"/>
      <c r="R82" s="24"/>
      <c r="S82" s="24"/>
    </row>
    <row r="83" spans="2:19" customFormat="1" hidden="1" outlineLevel="1">
      <c r="B83" s="1166"/>
      <c r="C83" s="122" t="s">
        <v>330</v>
      </c>
      <c r="D83" s="592"/>
      <c r="E83" s="294"/>
      <c r="F83" s="294"/>
      <c r="G83" s="294"/>
      <c r="H83" s="294"/>
      <c r="I83" s="294"/>
      <c r="J83" s="294"/>
      <c r="K83" s="121"/>
      <c r="L83" s="606"/>
      <c r="M83" s="606"/>
      <c r="O83" s="24"/>
      <c r="P83" s="24"/>
      <c r="Q83" s="24"/>
      <c r="R83" s="24"/>
      <c r="S83" s="24"/>
    </row>
    <row r="84" spans="2:19" customFormat="1" ht="21" hidden="1" outlineLevel="1">
      <c r="B84" s="1166"/>
      <c r="C84" s="117" t="s">
        <v>147</v>
      </c>
      <c r="D84" s="593">
        <v>2180</v>
      </c>
      <c r="E84" s="593">
        <f t="shared" ref="E84:J84" si="10">CEILING(E159*$O$3,5)</f>
        <v>0</v>
      </c>
      <c r="F84" s="593">
        <f t="shared" si="10"/>
        <v>0</v>
      </c>
      <c r="G84" s="593">
        <f t="shared" si="10"/>
        <v>0</v>
      </c>
      <c r="H84" s="593">
        <f t="shared" si="10"/>
        <v>0</v>
      </c>
      <c r="I84" s="597">
        <f t="shared" si="10"/>
        <v>0</v>
      </c>
      <c r="J84" s="593">
        <f t="shared" si="10"/>
        <v>0</v>
      </c>
      <c r="K84" s="593">
        <v>650</v>
      </c>
      <c r="L84" s="593">
        <v>750</v>
      </c>
      <c r="M84" s="593">
        <v>980</v>
      </c>
      <c r="O84" s="24"/>
      <c r="P84" s="24"/>
    </row>
    <row r="85" spans="2:19" customFormat="1" ht="21" hidden="1" outlineLevel="1">
      <c r="B85" s="1166"/>
      <c r="C85" s="591" t="s">
        <v>331</v>
      </c>
      <c r="D85" s="594"/>
      <c r="E85" s="595"/>
      <c r="F85" s="595"/>
      <c r="G85" s="595"/>
      <c r="H85" s="595"/>
      <c r="I85" s="595"/>
      <c r="J85" s="607"/>
      <c r="K85" s="607"/>
      <c r="L85" s="607"/>
      <c r="M85" s="607"/>
      <c r="O85" s="24"/>
      <c r="P85" s="24"/>
      <c r="Q85" s="24"/>
      <c r="R85" s="24"/>
      <c r="S85" s="24"/>
    </row>
    <row r="86" spans="2:19" customFormat="1" ht="21" hidden="1" outlineLevel="1">
      <c r="B86" s="596"/>
      <c r="C86" s="117" t="s">
        <v>147</v>
      </c>
      <c r="D86" s="597"/>
      <c r="E86" s="593">
        <v>1960</v>
      </c>
      <c r="F86" s="593">
        <v>1960</v>
      </c>
      <c r="G86" s="593">
        <v>1960</v>
      </c>
      <c r="H86" s="593">
        <f t="shared" ref="H86:J86" si="11">CEILING(H161*$O$3,5)</f>
        <v>2135</v>
      </c>
      <c r="I86" s="597">
        <f t="shared" si="11"/>
        <v>0</v>
      </c>
      <c r="J86" s="593">
        <f t="shared" si="11"/>
        <v>790</v>
      </c>
      <c r="K86" s="593">
        <v>650</v>
      </c>
      <c r="L86" s="593">
        <v>750</v>
      </c>
      <c r="M86" s="593">
        <v>980</v>
      </c>
      <c r="O86" s="24"/>
      <c r="P86" s="24"/>
    </row>
    <row r="87" spans="2:19" ht="24.75" hidden="1" customHeight="1" outlineLevel="1">
      <c r="D87" s="170" t="e">
        <f>D84/D159-1</f>
        <v>#DIV/0!</v>
      </c>
      <c r="E87" s="170" t="e">
        <f t="shared" ref="E87:H87" si="12">E84/E159-1</f>
        <v>#DIV/0!</v>
      </c>
      <c r="F87" s="170" t="e">
        <f t="shared" si="12"/>
        <v>#DIV/0!</v>
      </c>
      <c r="G87" s="170" t="e">
        <f t="shared" si="12"/>
        <v>#DIV/0!</v>
      </c>
      <c r="H87" s="170" t="e">
        <f t="shared" si="12"/>
        <v>#DIV/0!</v>
      </c>
      <c r="I87" s="170"/>
      <c r="J87" s="170" t="e">
        <f t="shared" ref="J87:M87" si="13">J84/J159-1</f>
        <v>#DIV/0!</v>
      </c>
      <c r="K87" s="170" t="e">
        <f t="shared" si="13"/>
        <v>#DIV/0!</v>
      </c>
      <c r="L87" s="170" t="e">
        <f t="shared" si="13"/>
        <v>#DIV/0!</v>
      </c>
      <c r="M87" s="170" t="e">
        <f t="shared" si="13"/>
        <v>#DIV/0!</v>
      </c>
    </row>
    <row r="88" spans="2:19" ht="24.75" hidden="1" customHeight="1" outlineLevel="1">
      <c r="D88" s="170"/>
      <c r="E88" s="170"/>
      <c r="F88" s="170"/>
      <c r="G88" s="170"/>
      <c r="H88" s="170"/>
      <c r="I88" s="170"/>
      <c r="J88" s="170"/>
      <c r="K88" s="170"/>
      <c r="L88" s="170"/>
      <c r="M88" s="170"/>
    </row>
    <row r="89" spans="2:19" ht="24.75" hidden="1" customHeight="1" outlineLevel="1">
      <c r="D89" s="170"/>
      <c r="E89" s="170"/>
      <c r="F89" s="170"/>
      <c r="G89" s="170"/>
      <c r="H89" s="170"/>
      <c r="I89" s="170"/>
      <c r="J89" s="170"/>
      <c r="K89" s="170"/>
      <c r="L89" s="170"/>
      <c r="M89" s="170"/>
    </row>
    <row r="90" spans="2:19" ht="21" hidden="1" outlineLevel="1">
      <c r="C90" s="586" t="s">
        <v>334</v>
      </c>
      <c r="D90" s="587"/>
      <c r="E90" s="587"/>
      <c r="G90" s="587"/>
      <c r="H90" s="587"/>
      <c r="I90" s="587"/>
      <c r="J90" s="587"/>
      <c r="K90" s="587"/>
      <c r="L90" s="587"/>
      <c r="O90" s="602">
        <v>1.1000000000000001</v>
      </c>
    </row>
    <row r="91" spans="2:19" customFormat="1" ht="15" hidden="1" customHeight="1" outlineLevel="1">
      <c r="B91" s="1241" t="s">
        <v>257</v>
      </c>
      <c r="C91" s="1241"/>
      <c r="D91" s="1175" t="s">
        <v>70</v>
      </c>
      <c r="E91" s="1177"/>
      <c r="F91" s="1183" t="s">
        <v>272</v>
      </c>
      <c r="G91" s="1183"/>
      <c r="H91" s="1175" t="s">
        <v>70</v>
      </c>
      <c r="I91" s="1176"/>
      <c r="J91" s="1176"/>
      <c r="K91" s="1177"/>
      <c r="L91" s="1183" t="s">
        <v>272</v>
      </c>
      <c r="M91" s="1183"/>
      <c r="N91" s="1268" t="s">
        <v>332</v>
      </c>
      <c r="O91" s="1268" t="s">
        <v>333</v>
      </c>
      <c r="P91" s="24"/>
    </row>
    <row r="92" spans="2:19" customFormat="1" hidden="1" outlineLevel="1">
      <c r="B92" s="1241"/>
      <c r="C92" s="1241"/>
      <c r="D92" s="89" t="s">
        <v>308</v>
      </c>
      <c r="E92" s="89" t="s">
        <v>309</v>
      </c>
      <c r="F92" s="89" t="s">
        <v>154</v>
      </c>
      <c r="G92" s="89" t="s">
        <v>310</v>
      </c>
      <c r="H92" s="89" t="s">
        <v>311</v>
      </c>
      <c r="I92" s="293" t="s">
        <v>312</v>
      </c>
      <c r="J92" s="89" t="s">
        <v>313</v>
      </c>
      <c r="K92" s="89" t="s">
        <v>314</v>
      </c>
      <c r="L92" s="89" t="s">
        <v>315</v>
      </c>
      <c r="M92" s="89" t="s">
        <v>156</v>
      </c>
      <c r="N92" s="1269"/>
      <c r="O92" s="1269"/>
      <c r="P92" s="24"/>
    </row>
    <row r="93" spans="2:19" s="428" customFormat="1" hidden="1" outlineLevel="1">
      <c r="B93" s="1148" t="s">
        <v>96</v>
      </c>
      <c r="C93" s="1185"/>
      <c r="D93" s="114" t="s">
        <v>123</v>
      </c>
      <c r="E93" s="114" t="s">
        <v>123</v>
      </c>
      <c r="F93" s="114" t="s">
        <v>123</v>
      </c>
      <c r="G93" s="114" t="s">
        <v>123</v>
      </c>
      <c r="H93" s="114" t="s">
        <v>123</v>
      </c>
      <c r="I93" s="339" t="s">
        <v>123</v>
      </c>
      <c r="J93" s="114" t="s">
        <v>123</v>
      </c>
      <c r="K93" s="114" t="s">
        <v>123</v>
      </c>
      <c r="L93" s="114" t="s">
        <v>123</v>
      </c>
      <c r="M93" s="114" t="s">
        <v>123</v>
      </c>
      <c r="N93" s="114" t="s">
        <v>123</v>
      </c>
      <c r="O93" s="114" t="s">
        <v>123</v>
      </c>
      <c r="P93" s="24"/>
    </row>
    <row r="94" spans="2:19" s="428" customFormat="1" hidden="1" outlineLevel="1">
      <c r="B94" s="1148" t="s">
        <v>100</v>
      </c>
      <c r="C94" s="1185"/>
      <c r="D94" s="114" t="s">
        <v>102</v>
      </c>
      <c r="E94" s="114" t="s">
        <v>102</v>
      </c>
      <c r="F94" s="114" t="s">
        <v>102</v>
      </c>
      <c r="G94" s="114" t="s">
        <v>102</v>
      </c>
      <c r="H94" s="114" t="s">
        <v>102</v>
      </c>
      <c r="I94" s="339" t="s">
        <v>102</v>
      </c>
      <c r="J94" s="114" t="s">
        <v>102</v>
      </c>
      <c r="K94" s="114" t="s">
        <v>102</v>
      </c>
      <c r="L94" s="114" t="s">
        <v>102</v>
      </c>
      <c r="M94" s="114" t="s">
        <v>102</v>
      </c>
      <c r="N94" s="114" t="s">
        <v>102</v>
      </c>
      <c r="O94" s="114" t="s">
        <v>102</v>
      </c>
      <c r="P94" s="24"/>
      <c r="Q94"/>
      <c r="R94"/>
      <c r="S94"/>
    </row>
    <row r="95" spans="2:19" customFormat="1" ht="23.25" hidden="1" customHeight="1" outlineLevel="1">
      <c r="B95" s="1267" t="s">
        <v>146</v>
      </c>
      <c r="C95" s="115" t="s">
        <v>318</v>
      </c>
      <c r="D95" s="294"/>
      <c r="E95" s="294"/>
      <c r="F95" s="294"/>
      <c r="G95" s="294"/>
      <c r="H95" s="294"/>
      <c r="I95" s="294"/>
      <c r="J95" s="121"/>
      <c r="K95" s="121"/>
      <c r="L95" s="294"/>
      <c r="M95" s="294"/>
      <c r="N95" s="294"/>
      <c r="O95" s="294"/>
      <c r="P95" s="24"/>
    </row>
    <row r="96" spans="2:19" customFormat="1" ht="30" hidden="1" outlineLevel="1">
      <c r="B96" s="1267"/>
      <c r="C96" s="115" t="s">
        <v>319</v>
      </c>
      <c r="D96" s="294"/>
      <c r="E96" s="294"/>
      <c r="F96" s="294"/>
      <c r="G96" s="294"/>
      <c r="H96" s="294"/>
      <c r="I96" s="294"/>
      <c r="J96" s="115"/>
      <c r="K96" s="115"/>
      <c r="L96" s="294"/>
      <c r="M96" s="294"/>
      <c r="N96" s="294"/>
      <c r="O96" s="294"/>
      <c r="P96" s="24"/>
    </row>
    <row r="97" spans="2:23" customFormat="1" hidden="1" outlineLevel="1">
      <c r="B97" s="1267"/>
      <c r="C97" s="121" t="s">
        <v>217</v>
      </c>
      <c r="D97" s="294"/>
      <c r="E97" s="294"/>
      <c r="F97" s="294"/>
      <c r="G97" s="294"/>
      <c r="H97" s="294"/>
      <c r="I97" s="294"/>
      <c r="J97" s="121"/>
      <c r="K97" s="121"/>
      <c r="L97" s="294"/>
      <c r="M97" s="294"/>
      <c r="N97" s="294"/>
      <c r="O97" s="294"/>
      <c r="P97" s="24"/>
      <c r="Q97" s="428"/>
      <c r="R97" s="428"/>
      <c r="S97" s="428"/>
    </row>
    <row r="98" spans="2:23" customFormat="1" hidden="1" outlineLevel="1">
      <c r="B98" s="1267"/>
      <c r="C98" s="121" t="s">
        <v>320</v>
      </c>
      <c r="D98" s="294"/>
      <c r="E98" s="294"/>
      <c r="F98" s="294"/>
      <c r="G98" s="294"/>
      <c r="H98" s="294"/>
      <c r="I98" s="294"/>
      <c r="J98" s="121"/>
      <c r="K98" s="121"/>
      <c r="L98" s="294"/>
      <c r="M98" s="294"/>
      <c r="N98" s="294"/>
      <c r="O98" s="294"/>
      <c r="P98" s="24"/>
    </row>
    <row r="99" spans="2:23" customFormat="1" ht="21" hidden="1" outlineLevel="1">
      <c r="B99" s="1267"/>
      <c r="C99" s="117" t="s">
        <v>147</v>
      </c>
      <c r="D99" s="598">
        <f>CEILING(D147*$O$3,5)</f>
        <v>0</v>
      </c>
      <c r="E99" s="598">
        <f t="shared" ref="E99:J99" si="14">CEILING(E147*$O$3,5)</f>
        <v>0</v>
      </c>
      <c r="F99" s="598">
        <f t="shared" si="14"/>
        <v>0</v>
      </c>
      <c r="G99" s="598">
        <f t="shared" si="14"/>
        <v>0</v>
      </c>
      <c r="H99" s="598">
        <f t="shared" si="14"/>
        <v>0</v>
      </c>
      <c r="I99" s="598">
        <f t="shared" si="14"/>
        <v>0</v>
      </c>
      <c r="J99" s="598">
        <f t="shared" si="14"/>
        <v>0</v>
      </c>
      <c r="K99" s="598">
        <v>1975</v>
      </c>
      <c r="L99" s="598">
        <v>650</v>
      </c>
      <c r="M99" s="598">
        <v>650</v>
      </c>
      <c r="N99" s="588">
        <v>750</v>
      </c>
      <c r="O99" s="588">
        <v>980</v>
      </c>
      <c r="P99" s="24"/>
      <c r="Q99" s="428"/>
      <c r="R99" s="428"/>
      <c r="S99" s="428"/>
    </row>
    <row r="100" spans="2:23" hidden="1" outlineLevel="1">
      <c r="D100" s="170" t="e">
        <f>D99/D147-1</f>
        <v>#DIV/0!</v>
      </c>
      <c r="E100" s="170" t="e">
        <f t="shared" ref="E100:J100" si="15">E99/E147-1</f>
        <v>#DIV/0!</v>
      </c>
      <c r="F100" s="170" t="e">
        <f t="shared" si="15"/>
        <v>#DIV/0!</v>
      </c>
      <c r="G100" s="170" t="e">
        <f t="shared" si="15"/>
        <v>#DIV/0!</v>
      </c>
      <c r="H100" s="170" t="e">
        <f t="shared" si="15"/>
        <v>#DIV/0!</v>
      </c>
      <c r="I100" s="170" t="e">
        <f t="shared" si="15"/>
        <v>#DIV/0!</v>
      </c>
      <c r="J100" s="170" t="e">
        <f t="shared" si="15"/>
        <v>#DIV/0!</v>
      </c>
      <c r="K100" s="170"/>
      <c r="L100" s="170" t="e">
        <f>L99/K147-1</f>
        <v>#DIV/0!</v>
      </c>
      <c r="M100" s="170" t="e">
        <f>M99/L147-1</f>
        <v>#DIV/0!</v>
      </c>
      <c r="N100" s="170" t="e">
        <f>N99/M147-1</f>
        <v>#DIV/0!</v>
      </c>
      <c r="O100" s="170" t="e">
        <f>O99/N147-1</f>
        <v>#DIV/0!</v>
      </c>
    </row>
    <row r="101" spans="2:23" s="22" customFormat="1" ht="18.75" hidden="1" outlineLevel="1">
      <c r="D101" s="589"/>
      <c r="E101" s="589"/>
      <c r="F101" s="589"/>
      <c r="G101" s="589"/>
      <c r="H101" s="589"/>
      <c r="I101" s="589"/>
      <c r="J101" s="589"/>
      <c r="K101" s="589"/>
      <c r="L101" s="605"/>
      <c r="M101" s="605"/>
      <c r="N101" s="605"/>
      <c r="O101" s="605"/>
      <c r="P101" s="24"/>
    </row>
    <row r="102" spans="2:23" customFormat="1" ht="15" hidden="1" customHeight="1" outlineLevel="1">
      <c r="B102" s="1241" t="s">
        <v>257</v>
      </c>
      <c r="C102" s="1241"/>
      <c r="D102" s="1175" t="s">
        <v>70</v>
      </c>
      <c r="E102" s="1176"/>
      <c r="F102" s="1176"/>
      <c r="G102" s="1176"/>
      <c r="H102" s="1177"/>
      <c r="I102" s="383"/>
      <c r="J102" s="1175" t="s">
        <v>272</v>
      </c>
      <c r="K102" s="1177"/>
      <c r="L102" s="603" t="s">
        <v>332</v>
      </c>
      <c r="M102" s="1268" t="s">
        <v>333</v>
      </c>
      <c r="O102" s="24"/>
      <c r="P102" s="24"/>
      <c r="Q102" s="24"/>
      <c r="R102" s="24"/>
      <c r="S102" s="24"/>
    </row>
    <row r="103" spans="2:23" customFormat="1" hidden="1" outlineLevel="1">
      <c r="B103" s="1241"/>
      <c r="C103" s="1241"/>
      <c r="D103" s="89" t="s">
        <v>321</v>
      </c>
      <c r="E103" s="89" t="s">
        <v>322</v>
      </c>
      <c r="F103" s="89" t="s">
        <v>323</v>
      </c>
      <c r="G103" s="89" t="s">
        <v>324</v>
      </c>
      <c r="H103" s="89" t="s">
        <v>325</v>
      </c>
      <c r="I103" s="89"/>
      <c r="J103" s="89" t="s">
        <v>151</v>
      </c>
      <c r="K103" s="89" t="s">
        <v>326</v>
      </c>
      <c r="L103" s="604"/>
      <c r="M103" s="1269"/>
      <c r="O103" s="24"/>
      <c r="P103" s="24"/>
      <c r="Q103" s="22"/>
      <c r="R103" s="22"/>
      <c r="S103" s="22"/>
    </row>
    <row r="104" spans="2:23" s="428" customFormat="1" hidden="1" outlineLevel="1">
      <c r="B104" s="1148" t="s">
        <v>96</v>
      </c>
      <c r="C104" s="1185"/>
      <c r="D104" s="114" t="s">
        <v>123</v>
      </c>
      <c r="E104" s="114" t="s">
        <v>123</v>
      </c>
      <c r="F104" s="114" t="s">
        <v>123</v>
      </c>
      <c r="G104" s="114" t="s">
        <v>123</v>
      </c>
      <c r="H104" s="114" t="s">
        <v>123</v>
      </c>
      <c r="I104" s="114"/>
      <c r="J104" s="114" t="s">
        <v>123</v>
      </c>
      <c r="K104" s="114" t="s">
        <v>123</v>
      </c>
      <c r="L104" s="114" t="s">
        <v>123</v>
      </c>
      <c r="M104" s="114" t="s">
        <v>123</v>
      </c>
      <c r="O104" s="24"/>
      <c r="P104" s="24"/>
      <c r="Q104" s="24"/>
      <c r="R104" s="24"/>
      <c r="S104" s="24"/>
      <c r="T104"/>
      <c r="U104"/>
      <c r="V104"/>
      <c r="W104"/>
    </row>
    <row r="105" spans="2:23" s="428" customFormat="1" hidden="1" outlineLevel="1">
      <c r="B105" s="1148" t="s">
        <v>100</v>
      </c>
      <c r="C105" s="1185"/>
      <c r="D105" s="114" t="s">
        <v>101</v>
      </c>
      <c r="E105" s="114" t="s">
        <v>101</v>
      </c>
      <c r="F105" s="114" t="s">
        <v>101</v>
      </c>
      <c r="G105" s="114" t="s">
        <v>101</v>
      </c>
      <c r="H105" s="114" t="s">
        <v>101</v>
      </c>
      <c r="I105" s="114"/>
      <c r="J105" s="114" t="s">
        <v>101</v>
      </c>
      <c r="K105" s="114" t="s">
        <v>101</v>
      </c>
      <c r="L105" s="114" t="s">
        <v>102</v>
      </c>
      <c r="M105" s="114" t="s">
        <v>102</v>
      </c>
      <c r="O105" s="24"/>
      <c r="P105" s="24"/>
      <c r="Q105" s="22"/>
      <c r="R105" s="22"/>
      <c r="S105" s="22"/>
      <c r="T105"/>
      <c r="U105"/>
      <c r="V105"/>
      <c r="W105"/>
    </row>
    <row r="106" spans="2:23" customFormat="1" ht="45" hidden="1" outlineLevel="1">
      <c r="B106" s="1165" t="s">
        <v>146</v>
      </c>
      <c r="C106" s="115" t="s">
        <v>318</v>
      </c>
      <c r="D106" s="590"/>
      <c r="E106" s="294"/>
      <c r="F106" s="294"/>
      <c r="G106" s="294"/>
      <c r="H106" s="294"/>
      <c r="I106" s="294"/>
      <c r="J106" s="294"/>
      <c r="K106" s="294"/>
      <c r="L106" s="244"/>
      <c r="M106" s="244"/>
      <c r="O106" s="24"/>
      <c r="P106" s="24"/>
      <c r="Q106" s="24"/>
      <c r="R106" s="24"/>
      <c r="S106" s="24"/>
    </row>
    <row r="107" spans="2:23" customFormat="1" ht="45" hidden="1" outlineLevel="1">
      <c r="B107" s="1166"/>
      <c r="C107" s="115" t="s">
        <v>327</v>
      </c>
      <c r="D107" s="122"/>
      <c r="E107" s="294"/>
      <c r="F107" s="294"/>
      <c r="G107" s="294"/>
      <c r="H107" s="294"/>
      <c r="I107" s="294"/>
      <c r="J107" s="294"/>
      <c r="K107" s="294"/>
      <c r="L107" s="244"/>
      <c r="M107" s="244"/>
      <c r="O107" s="24"/>
      <c r="P107" s="24"/>
      <c r="Q107" s="24"/>
      <c r="R107" s="24"/>
      <c r="S107" s="24"/>
    </row>
    <row r="108" spans="2:23" customFormat="1" ht="30" hidden="1" outlineLevel="1">
      <c r="B108" s="1166"/>
      <c r="C108" s="115" t="s">
        <v>319</v>
      </c>
      <c r="D108" s="591"/>
      <c r="E108" s="294"/>
      <c r="F108" s="294"/>
      <c r="G108" s="294"/>
      <c r="H108" s="294"/>
      <c r="I108" s="294"/>
      <c r="J108" s="294"/>
      <c r="K108" s="121"/>
      <c r="L108" s="244"/>
      <c r="M108" s="244"/>
      <c r="O108" s="24"/>
      <c r="P108" s="24"/>
      <c r="Q108" s="24"/>
      <c r="R108" s="24"/>
      <c r="S108" s="24"/>
    </row>
    <row r="109" spans="2:23" customFormat="1" hidden="1" outlineLevel="1">
      <c r="B109" s="1166"/>
      <c r="C109" s="121" t="s">
        <v>217</v>
      </c>
      <c r="D109" s="590"/>
      <c r="E109" s="294"/>
      <c r="F109" s="294"/>
      <c r="G109" s="294"/>
      <c r="H109" s="294"/>
      <c r="I109" s="294"/>
      <c r="J109" s="294"/>
      <c r="K109" s="121"/>
      <c r="L109" s="244"/>
      <c r="M109" s="244"/>
      <c r="O109" s="24"/>
      <c r="P109" s="24"/>
      <c r="Q109" s="24"/>
      <c r="R109" s="24"/>
      <c r="S109" s="24"/>
    </row>
    <row r="110" spans="2:23" customFormat="1" hidden="1" outlineLevel="1">
      <c r="B110" s="1166"/>
      <c r="C110" s="122" t="s">
        <v>328</v>
      </c>
      <c r="D110" s="592"/>
      <c r="E110" s="294"/>
      <c r="F110" s="294"/>
      <c r="G110" s="294"/>
      <c r="H110" s="294"/>
      <c r="I110" s="294"/>
      <c r="J110" s="294"/>
      <c r="K110" s="121"/>
      <c r="L110" s="606"/>
      <c r="M110" s="606"/>
      <c r="O110" s="24"/>
      <c r="P110" s="24"/>
      <c r="Q110" s="24"/>
      <c r="R110" s="24"/>
      <c r="S110" s="24"/>
    </row>
    <row r="111" spans="2:23" customFormat="1" hidden="1" outlineLevel="1">
      <c r="B111" s="1166"/>
      <c r="C111" s="122" t="s">
        <v>330</v>
      </c>
      <c r="D111" s="592"/>
      <c r="E111" s="294"/>
      <c r="F111" s="294"/>
      <c r="G111" s="294"/>
      <c r="H111" s="294"/>
      <c r="I111" s="294"/>
      <c r="J111" s="294"/>
      <c r="K111" s="121"/>
      <c r="L111" s="606"/>
      <c r="M111" s="606"/>
      <c r="O111" s="24"/>
      <c r="P111" s="24"/>
      <c r="Q111" s="24"/>
      <c r="R111" s="24"/>
      <c r="S111" s="24"/>
    </row>
    <row r="112" spans="2:23" customFormat="1" ht="21" hidden="1" outlineLevel="1">
      <c r="B112" s="1166"/>
      <c r="C112" s="117" t="s">
        <v>147</v>
      </c>
      <c r="D112" s="118">
        <f>CEILING(D160*$O$3,5)</f>
        <v>0</v>
      </c>
      <c r="E112" s="118">
        <f t="shared" ref="E112:M112" si="16">CEILING(E160*$O$3,5)</f>
        <v>0</v>
      </c>
      <c r="F112" s="118">
        <f t="shared" si="16"/>
        <v>0</v>
      </c>
      <c r="G112" s="118">
        <f t="shared" si="16"/>
        <v>0</v>
      </c>
      <c r="H112" s="118">
        <f t="shared" si="16"/>
        <v>0</v>
      </c>
      <c r="I112" s="597">
        <f t="shared" si="16"/>
        <v>0</v>
      </c>
      <c r="J112" s="118">
        <f t="shared" si="16"/>
        <v>0</v>
      </c>
      <c r="K112" s="118">
        <f t="shared" si="16"/>
        <v>0</v>
      </c>
      <c r="L112" s="118">
        <f t="shared" si="16"/>
        <v>0</v>
      </c>
      <c r="M112" s="118">
        <f t="shared" si="16"/>
        <v>0</v>
      </c>
      <c r="O112" s="24"/>
      <c r="P112" s="24"/>
    </row>
    <row r="113" spans="2:19" customFormat="1" ht="21" hidden="1" outlineLevel="1">
      <c r="B113" s="1166"/>
      <c r="C113" s="591" t="s">
        <v>331</v>
      </c>
      <c r="D113" s="594"/>
      <c r="E113" s="595"/>
      <c r="F113" s="595"/>
      <c r="G113" s="595"/>
      <c r="H113" s="595"/>
      <c r="I113" s="595"/>
      <c r="J113" s="607"/>
      <c r="K113" s="607"/>
      <c r="L113" s="607"/>
      <c r="M113" s="607"/>
      <c r="O113" s="24"/>
      <c r="P113" s="24"/>
      <c r="Q113" s="24"/>
      <c r="R113" s="24"/>
      <c r="S113" s="24"/>
    </row>
    <row r="114" spans="2:19" customFormat="1" ht="21" hidden="1" outlineLevel="1">
      <c r="B114" s="596"/>
      <c r="C114" s="117" t="s">
        <v>147</v>
      </c>
      <c r="D114" s="597"/>
      <c r="E114" s="118">
        <f t="shared" ref="E114:M114" si="17">CEILING(E162*$O$3,5)</f>
        <v>0</v>
      </c>
      <c r="F114" s="118">
        <f t="shared" si="17"/>
        <v>0</v>
      </c>
      <c r="G114" s="118">
        <f t="shared" si="17"/>
        <v>0</v>
      </c>
      <c r="H114" s="118">
        <f t="shared" si="17"/>
        <v>0</v>
      </c>
      <c r="I114" s="597">
        <f t="shared" si="17"/>
        <v>0</v>
      </c>
      <c r="J114" s="118">
        <f t="shared" si="17"/>
        <v>0</v>
      </c>
      <c r="K114" s="118">
        <f t="shared" si="17"/>
        <v>0</v>
      </c>
      <c r="L114" s="118">
        <f t="shared" si="17"/>
        <v>0</v>
      </c>
      <c r="M114" s="118">
        <f t="shared" si="17"/>
        <v>0</v>
      </c>
      <c r="O114" s="24"/>
      <c r="P114" s="24"/>
    </row>
    <row r="115" spans="2:19" ht="24.75" hidden="1" customHeight="1" outlineLevel="1">
      <c r="D115" s="170" t="e">
        <f>D112/D160-1</f>
        <v>#DIV/0!</v>
      </c>
      <c r="E115" s="170" t="e">
        <f t="shared" ref="E115:H115" si="18">E112/E160-1</f>
        <v>#DIV/0!</v>
      </c>
      <c r="F115" s="170" t="e">
        <f t="shared" si="18"/>
        <v>#DIV/0!</v>
      </c>
      <c r="G115" s="170" t="e">
        <f t="shared" si="18"/>
        <v>#DIV/0!</v>
      </c>
      <c r="H115" s="170" t="e">
        <f t="shared" si="18"/>
        <v>#DIV/0!</v>
      </c>
      <c r="I115" s="170"/>
      <c r="J115" s="170" t="e">
        <f t="shared" ref="J115:M115" si="19">J112/J160-1</f>
        <v>#DIV/0!</v>
      </c>
      <c r="K115" s="170" t="e">
        <f t="shared" si="19"/>
        <v>#DIV/0!</v>
      </c>
      <c r="L115" s="170" t="e">
        <f t="shared" si="19"/>
        <v>#DIV/0!</v>
      </c>
      <c r="M115" s="170" t="e">
        <f t="shared" si="19"/>
        <v>#DIV/0!</v>
      </c>
    </row>
    <row r="116" spans="2:19" ht="24.75" hidden="1" customHeight="1" outlineLevel="2">
      <c r="B116" s="1272" t="s">
        <v>146</v>
      </c>
      <c r="C116" s="140" t="s">
        <v>318</v>
      </c>
      <c r="D116" s="599"/>
      <c r="E116" s="599"/>
      <c r="F116" s="599"/>
      <c r="G116" s="599"/>
      <c r="H116" s="599"/>
      <c r="I116" s="599"/>
      <c r="J116" s="203"/>
      <c r="K116" s="599"/>
      <c r="L116" s="599"/>
      <c r="M116" s="599"/>
      <c r="N116" s="599"/>
    </row>
    <row r="117" spans="2:19" ht="24.75" hidden="1" customHeight="1" outlineLevel="2">
      <c r="B117" s="1272"/>
      <c r="C117" s="140" t="s">
        <v>319</v>
      </c>
      <c r="D117" s="599"/>
      <c r="E117" s="599"/>
      <c r="F117" s="599"/>
      <c r="G117" s="599"/>
      <c r="H117" s="599"/>
      <c r="I117" s="599"/>
      <c r="J117" s="140"/>
      <c r="K117" s="599"/>
      <c r="L117" s="599"/>
      <c r="M117" s="599"/>
      <c r="N117" s="599"/>
    </row>
    <row r="118" spans="2:19" ht="24.75" hidden="1" customHeight="1" outlineLevel="2">
      <c r="B118" s="1272"/>
      <c r="C118" s="203" t="s">
        <v>217</v>
      </c>
      <c r="D118" s="599"/>
      <c r="E118" s="599"/>
      <c r="F118" s="599"/>
      <c r="G118" s="599"/>
      <c r="H118" s="599"/>
      <c r="I118" s="599"/>
      <c r="J118" s="203"/>
      <c r="K118" s="599"/>
      <c r="L118" s="599"/>
      <c r="M118" s="599"/>
      <c r="N118" s="599"/>
    </row>
    <row r="119" spans="2:19" ht="24.75" hidden="1" customHeight="1" outlineLevel="2">
      <c r="B119" s="1272"/>
      <c r="C119" s="203" t="s">
        <v>320</v>
      </c>
      <c r="D119" s="599"/>
      <c r="E119" s="599"/>
      <c r="F119" s="599"/>
      <c r="G119" s="599"/>
      <c r="H119" s="599"/>
      <c r="I119" s="599"/>
      <c r="J119" s="203"/>
      <c r="K119" s="599"/>
      <c r="L119" s="599"/>
      <c r="M119" s="599"/>
      <c r="N119" s="599"/>
    </row>
    <row r="120" spans="2:19" ht="24.75" hidden="1" customHeight="1" outlineLevel="2">
      <c r="B120" s="1272"/>
      <c r="C120" s="201" t="s">
        <v>147</v>
      </c>
      <c r="D120" s="202">
        <v>1795</v>
      </c>
      <c r="E120" s="202">
        <v>1795</v>
      </c>
      <c r="F120" s="202">
        <v>790</v>
      </c>
      <c r="G120" s="202">
        <v>585</v>
      </c>
      <c r="H120" s="202">
        <v>1795</v>
      </c>
      <c r="I120" s="202">
        <v>1795</v>
      </c>
      <c r="J120" s="202">
        <v>1795</v>
      </c>
      <c r="K120" s="202">
        <v>790</v>
      </c>
      <c r="L120" s="202">
        <v>585</v>
      </c>
      <c r="M120" s="608">
        <v>675</v>
      </c>
      <c r="N120" s="608">
        <v>885</v>
      </c>
    </row>
    <row r="121" spans="2:19" ht="24.75" hidden="1" customHeight="1" outlineLevel="2">
      <c r="B121" s="368"/>
      <c r="C121" s="368"/>
      <c r="D121" s="600" t="e">
        <f t="shared" ref="D121:J121" si="20">D120/D175-1</f>
        <v>#DIV/0!</v>
      </c>
      <c r="E121" s="600" t="e">
        <f t="shared" si="20"/>
        <v>#DIV/0!</v>
      </c>
      <c r="F121" s="600" t="e">
        <f t="shared" si="20"/>
        <v>#DIV/0!</v>
      </c>
      <c r="G121" s="600" t="e">
        <f t="shared" si="20"/>
        <v>#DIV/0!</v>
      </c>
      <c r="H121" s="600" t="e">
        <f t="shared" si="20"/>
        <v>#DIV/0!</v>
      </c>
      <c r="I121" s="600" t="e">
        <f t="shared" si="20"/>
        <v>#DIV/0!</v>
      </c>
      <c r="J121" s="600" t="e">
        <f t="shared" si="20"/>
        <v>#DIV/0!</v>
      </c>
      <c r="K121" s="600"/>
      <c r="L121" s="600" t="e">
        <f>K120/L175-1</f>
        <v>#DIV/0!</v>
      </c>
      <c r="M121" s="600" t="e">
        <f>L120/M175-1</f>
        <v>#DIV/0!</v>
      </c>
      <c r="N121" s="600" t="e">
        <f>M120/N175-1</f>
        <v>#DIV/0!</v>
      </c>
      <c r="O121" s="368"/>
    </row>
    <row r="122" spans="2:19" ht="24.75" hidden="1" customHeight="1" outlineLevel="2">
      <c r="B122" s="589"/>
      <c r="C122" s="589"/>
      <c r="D122" s="589">
        <v>1795</v>
      </c>
      <c r="E122" s="589">
        <v>1795</v>
      </c>
      <c r="F122" s="589">
        <v>785</v>
      </c>
      <c r="G122" s="589">
        <v>585</v>
      </c>
      <c r="H122" s="589">
        <v>1795</v>
      </c>
      <c r="I122" s="589">
        <v>1795</v>
      </c>
      <c r="J122" s="589" t="s">
        <v>335</v>
      </c>
      <c r="K122" s="589"/>
      <c r="L122" s="605">
        <v>785</v>
      </c>
      <c r="M122" s="605">
        <v>585</v>
      </c>
      <c r="N122" s="605">
        <v>675</v>
      </c>
      <c r="O122" s="605">
        <v>885</v>
      </c>
    </row>
    <row r="123" spans="2:19" ht="24.75" hidden="1" customHeight="1" outlineLevel="2">
      <c r="B123" s="1250" t="s">
        <v>257</v>
      </c>
      <c r="C123" s="1250"/>
      <c r="D123" s="1261" t="s">
        <v>70</v>
      </c>
      <c r="E123" s="1262"/>
      <c r="F123" s="1262"/>
      <c r="G123" s="1262"/>
      <c r="H123" s="1263"/>
      <c r="I123" s="497"/>
      <c r="J123" s="1261" t="s">
        <v>272</v>
      </c>
      <c r="K123" s="1263"/>
      <c r="L123" s="609" t="s">
        <v>332</v>
      </c>
      <c r="M123" s="1270" t="s">
        <v>333</v>
      </c>
      <c r="O123" s="368"/>
    </row>
    <row r="124" spans="2:19" ht="24.75" hidden="1" customHeight="1" outlineLevel="2">
      <c r="B124" s="1250"/>
      <c r="C124" s="1250"/>
      <c r="D124" s="601" t="s">
        <v>321</v>
      </c>
      <c r="E124" s="601" t="s">
        <v>322</v>
      </c>
      <c r="F124" s="601" t="s">
        <v>323</v>
      </c>
      <c r="G124" s="601" t="s">
        <v>324</v>
      </c>
      <c r="H124" s="601" t="s">
        <v>325</v>
      </c>
      <c r="I124" s="601"/>
      <c r="J124" s="601" t="s">
        <v>151</v>
      </c>
      <c r="K124" s="601" t="s">
        <v>326</v>
      </c>
      <c r="L124" s="610"/>
      <c r="M124" s="1271"/>
      <c r="O124" s="368"/>
    </row>
    <row r="125" spans="2:19" ht="24.75" hidden="1" customHeight="1" outlineLevel="2">
      <c r="B125" s="1251" t="s">
        <v>96</v>
      </c>
      <c r="C125" s="1252"/>
      <c r="D125" s="139" t="s">
        <v>123</v>
      </c>
      <c r="E125" s="139" t="s">
        <v>123</v>
      </c>
      <c r="F125" s="139" t="s">
        <v>123</v>
      </c>
      <c r="G125" s="139" t="s">
        <v>123</v>
      </c>
      <c r="H125" s="139" t="s">
        <v>123</v>
      </c>
      <c r="I125" s="139"/>
      <c r="J125" s="139" t="s">
        <v>123</v>
      </c>
      <c r="K125" s="139" t="s">
        <v>123</v>
      </c>
      <c r="L125" s="139" t="s">
        <v>123</v>
      </c>
      <c r="M125" s="139" t="s">
        <v>123</v>
      </c>
      <c r="O125" s="368"/>
    </row>
    <row r="126" spans="2:19" ht="24.75" hidden="1" customHeight="1" outlineLevel="2">
      <c r="B126" s="1251" t="s">
        <v>100</v>
      </c>
      <c r="C126" s="1252"/>
      <c r="D126" s="139" t="s">
        <v>101</v>
      </c>
      <c r="E126" s="139" t="s">
        <v>101</v>
      </c>
      <c r="F126" s="139" t="s">
        <v>101</v>
      </c>
      <c r="G126" s="139" t="s">
        <v>101</v>
      </c>
      <c r="H126" s="139" t="s">
        <v>101</v>
      </c>
      <c r="I126" s="139"/>
      <c r="J126" s="139" t="s">
        <v>101</v>
      </c>
      <c r="K126" s="139" t="s">
        <v>101</v>
      </c>
      <c r="L126" s="139" t="s">
        <v>102</v>
      </c>
      <c r="M126" s="139" t="s">
        <v>102</v>
      </c>
      <c r="O126" s="368"/>
    </row>
    <row r="127" spans="2:19" ht="24.75" hidden="1" customHeight="1" outlineLevel="2">
      <c r="B127" s="1247" t="s">
        <v>146</v>
      </c>
      <c r="C127" s="140" t="s">
        <v>318</v>
      </c>
      <c r="D127" s="611"/>
      <c r="E127" s="599"/>
      <c r="F127" s="599"/>
      <c r="G127" s="599"/>
      <c r="H127" s="599"/>
      <c r="I127" s="599"/>
      <c r="J127" s="599"/>
      <c r="K127" s="599"/>
      <c r="L127" s="412"/>
      <c r="M127" s="412"/>
      <c r="O127" s="368"/>
    </row>
    <row r="128" spans="2:19" ht="24.75" hidden="1" customHeight="1" outlineLevel="2">
      <c r="B128" s="1248"/>
      <c r="C128" s="140" t="s">
        <v>327</v>
      </c>
      <c r="D128" s="204"/>
      <c r="E128" s="599"/>
      <c r="F128" s="599"/>
      <c r="G128" s="599"/>
      <c r="H128" s="599"/>
      <c r="I128" s="599"/>
      <c r="J128" s="599"/>
      <c r="K128" s="599"/>
      <c r="L128" s="412"/>
      <c r="M128" s="412"/>
      <c r="O128" s="368"/>
    </row>
    <row r="129" spans="2:15" ht="24.75" hidden="1" customHeight="1" outlineLevel="2">
      <c r="B129" s="1248"/>
      <c r="C129" s="140" t="s">
        <v>319</v>
      </c>
      <c r="D129" s="612"/>
      <c r="E129" s="599"/>
      <c r="F129" s="599"/>
      <c r="G129" s="599"/>
      <c r="H129" s="599"/>
      <c r="I129" s="599"/>
      <c r="J129" s="599"/>
      <c r="K129" s="203"/>
      <c r="L129" s="412"/>
      <c r="M129" s="412"/>
      <c r="O129" s="368"/>
    </row>
    <row r="130" spans="2:15" ht="24.75" hidden="1" customHeight="1" outlineLevel="2">
      <c r="B130" s="1248"/>
      <c r="C130" s="203" t="s">
        <v>217</v>
      </c>
      <c r="D130" s="611"/>
      <c r="E130" s="599"/>
      <c r="F130" s="599"/>
      <c r="G130" s="599"/>
      <c r="H130" s="599"/>
      <c r="I130" s="599"/>
      <c r="J130" s="599"/>
      <c r="K130" s="203"/>
      <c r="L130" s="412"/>
      <c r="M130" s="412"/>
      <c r="O130" s="368"/>
    </row>
    <row r="131" spans="2:15" ht="24.75" hidden="1" customHeight="1" outlineLevel="2">
      <c r="B131" s="1248"/>
      <c r="C131" s="204" t="s">
        <v>328</v>
      </c>
      <c r="D131" s="613"/>
      <c r="E131" s="599"/>
      <c r="F131" s="599"/>
      <c r="G131" s="599"/>
      <c r="H131" s="599"/>
      <c r="I131" s="599"/>
      <c r="J131" s="599"/>
      <c r="K131" s="203"/>
      <c r="L131" s="616"/>
      <c r="M131" s="616"/>
      <c r="O131" s="368"/>
    </row>
    <row r="132" spans="2:15" ht="24.75" hidden="1" customHeight="1" outlineLevel="2">
      <c r="B132" s="1248"/>
      <c r="C132" s="204" t="s">
        <v>330</v>
      </c>
      <c r="D132" s="613"/>
      <c r="E132" s="599"/>
      <c r="F132" s="599"/>
      <c r="G132" s="599"/>
      <c r="H132" s="599"/>
      <c r="I132" s="599"/>
      <c r="J132" s="599"/>
      <c r="K132" s="203"/>
      <c r="L132" s="616"/>
      <c r="M132" s="616"/>
      <c r="O132" s="368"/>
    </row>
    <row r="133" spans="2:15" ht="24.75" hidden="1" customHeight="1" outlineLevel="2">
      <c r="B133" s="1248"/>
      <c r="C133" s="201" t="s">
        <v>147</v>
      </c>
      <c r="D133" s="202">
        <v>1975</v>
      </c>
      <c r="E133" s="202">
        <v>1615</v>
      </c>
      <c r="F133" s="202">
        <v>1615</v>
      </c>
      <c r="G133" s="202">
        <v>1615</v>
      </c>
      <c r="H133" s="202">
        <v>2135</v>
      </c>
      <c r="I133" s="202"/>
      <c r="J133" s="608">
        <v>790</v>
      </c>
      <c r="K133" s="202">
        <v>585</v>
      </c>
      <c r="L133" s="608">
        <v>675</v>
      </c>
      <c r="M133" s="608">
        <v>885</v>
      </c>
      <c r="O133" s="368"/>
    </row>
    <row r="134" spans="2:15" ht="24.75" hidden="1" customHeight="1" outlineLevel="2">
      <c r="B134" s="1248"/>
      <c r="C134" s="612" t="s">
        <v>331</v>
      </c>
      <c r="D134" s="611"/>
      <c r="E134" s="599"/>
      <c r="F134" s="599"/>
      <c r="G134" s="599"/>
      <c r="H134" s="599"/>
      <c r="I134" s="599"/>
      <c r="J134" s="599"/>
      <c r="K134" s="203"/>
      <c r="L134" s="412"/>
      <c r="M134" s="412"/>
      <c r="O134" s="368"/>
    </row>
    <row r="135" spans="2:15" ht="24.75" hidden="1" customHeight="1" outlineLevel="2">
      <c r="B135" s="614"/>
      <c r="C135" s="201" t="s">
        <v>147</v>
      </c>
      <c r="D135" s="202"/>
      <c r="E135" s="202">
        <v>1775</v>
      </c>
      <c r="F135" s="202">
        <v>1775</v>
      </c>
      <c r="G135" s="202">
        <v>1775</v>
      </c>
      <c r="H135" s="202">
        <v>2135</v>
      </c>
      <c r="I135" s="202"/>
      <c r="J135" s="608">
        <v>790</v>
      </c>
      <c r="K135" s="202">
        <v>585</v>
      </c>
      <c r="L135" s="608">
        <v>675</v>
      </c>
      <c r="M135" s="608">
        <v>885</v>
      </c>
      <c r="O135" s="368"/>
    </row>
    <row r="136" spans="2:15" ht="24.75" hidden="1" customHeight="1" outlineLevel="1">
      <c r="D136" s="589"/>
      <c r="E136" s="368"/>
      <c r="F136" s="368"/>
      <c r="G136" s="368"/>
      <c r="H136" s="368"/>
      <c r="I136" s="589"/>
      <c r="J136" s="605"/>
      <c r="K136" s="605"/>
      <c r="L136" s="605"/>
      <c r="M136" s="605"/>
      <c r="N136" s="605"/>
    </row>
    <row r="137" spans="2:15" ht="24.75" hidden="1" customHeight="1" outlineLevel="1">
      <c r="D137" s="589"/>
      <c r="E137" s="368"/>
      <c r="F137" s="368"/>
      <c r="G137" s="368"/>
      <c r="H137" s="368"/>
      <c r="I137" s="589"/>
      <c r="J137" s="605"/>
      <c r="K137" s="605"/>
      <c r="L137" s="605"/>
      <c r="M137" s="605"/>
      <c r="N137" s="605"/>
    </row>
    <row r="138" spans="2:15" ht="24.75" hidden="1" customHeight="1" outlineLevel="1">
      <c r="D138" s="589"/>
      <c r="E138" s="368"/>
      <c r="F138" s="368"/>
      <c r="G138" s="368"/>
      <c r="H138" s="368"/>
      <c r="I138" s="589"/>
      <c r="J138" s="605"/>
      <c r="K138" s="605"/>
      <c r="L138" s="605"/>
      <c r="M138" s="605"/>
      <c r="N138" s="605"/>
    </row>
    <row r="139" spans="2:15" ht="15" hidden="1" customHeight="1" outlineLevel="1">
      <c r="B139" s="368"/>
      <c r="C139" s="368" t="s">
        <v>305</v>
      </c>
      <c r="D139" s="368"/>
      <c r="E139" s="368">
        <v>1770</v>
      </c>
      <c r="F139" s="368">
        <v>1770</v>
      </c>
      <c r="G139" s="368">
        <v>1770</v>
      </c>
      <c r="H139" s="368"/>
      <c r="I139" s="368"/>
      <c r="J139" s="368"/>
      <c r="K139" s="368"/>
      <c r="L139" s="368"/>
      <c r="M139" s="368"/>
      <c r="N139" s="368"/>
    </row>
    <row r="140" spans="2:15" hidden="1" outlineLevel="2">
      <c r="B140" s="1250" t="s">
        <v>257</v>
      </c>
      <c r="C140" s="1250"/>
      <c r="D140" s="1261" t="s">
        <v>70</v>
      </c>
      <c r="E140" s="1263"/>
      <c r="F140" s="1256" t="s">
        <v>272</v>
      </c>
      <c r="G140" s="1256"/>
      <c r="H140" s="1261" t="s">
        <v>70</v>
      </c>
      <c r="I140" s="1262"/>
      <c r="J140" s="1263"/>
      <c r="K140" s="497"/>
      <c r="L140" s="1256" t="s">
        <v>272</v>
      </c>
      <c r="M140" s="1256"/>
      <c r="N140" s="1270" t="s">
        <v>306</v>
      </c>
    </row>
    <row r="141" spans="2:15" hidden="1" outlineLevel="2">
      <c r="B141" s="1250"/>
      <c r="C141" s="1250"/>
      <c r="D141" s="601" t="s">
        <v>308</v>
      </c>
      <c r="E141" s="601" t="s">
        <v>309</v>
      </c>
      <c r="F141" s="601" t="s">
        <v>310</v>
      </c>
      <c r="G141" s="601" t="s">
        <v>154</v>
      </c>
      <c r="H141" s="601" t="s">
        <v>311</v>
      </c>
      <c r="I141" s="617" t="s">
        <v>312</v>
      </c>
      <c r="J141" s="601" t="s">
        <v>313</v>
      </c>
      <c r="K141" s="601"/>
      <c r="L141" s="601" t="s">
        <v>315</v>
      </c>
      <c r="M141" s="601" t="s">
        <v>156</v>
      </c>
      <c r="N141" s="1271"/>
    </row>
    <row r="142" spans="2:15" hidden="1" outlineLevel="2">
      <c r="B142" s="1251" t="s">
        <v>96</v>
      </c>
      <c r="C142" s="1252"/>
      <c r="D142" s="139" t="s">
        <v>123</v>
      </c>
      <c r="E142" s="139" t="s">
        <v>123</v>
      </c>
      <c r="F142" s="139" t="s">
        <v>123</v>
      </c>
      <c r="G142" s="139" t="s">
        <v>123</v>
      </c>
      <c r="H142" s="139" t="s">
        <v>123</v>
      </c>
      <c r="I142" s="398" t="s">
        <v>123</v>
      </c>
      <c r="J142" s="139" t="s">
        <v>123</v>
      </c>
      <c r="K142" s="139"/>
      <c r="L142" s="139" t="s">
        <v>123</v>
      </c>
      <c r="M142" s="139" t="s">
        <v>123</v>
      </c>
      <c r="N142" s="139" t="s">
        <v>123</v>
      </c>
    </row>
    <row r="143" spans="2:15" hidden="1" outlineLevel="2">
      <c r="B143" s="1251" t="s">
        <v>100</v>
      </c>
      <c r="C143" s="1252"/>
      <c r="D143" s="139" t="s">
        <v>102</v>
      </c>
      <c r="E143" s="139" t="s">
        <v>102</v>
      </c>
      <c r="F143" s="139" t="s">
        <v>102</v>
      </c>
      <c r="G143" s="139" t="s">
        <v>102</v>
      </c>
      <c r="H143" s="139" t="s">
        <v>102</v>
      </c>
      <c r="I143" s="398" t="s">
        <v>102</v>
      </c>
      <c r="J143" s="139" t="s">
        <v>102</v>
      </c>
      <c r="K143" s="139"/>
      <c r="L143" s="139" t="s">
        <v>102</v>
      </c>
      <c r="M143" s="139" t="s">
        <v>102</v>
      </c>
      <c r="N143" s="139" t="s">
        <v>102</v>
      </c>
    </row>
    <row r="144" spans="2:15" ht="45" hidden="1" outlineLevel="2">
      <c r="B144" s="1272" t="s">
        <v>146</v>
      </c>
      <c r="C144" s="140" t="s">
        <v>318</v>
      </c>
      <c r="D144" s="599"/>
      <c r="E144" s="599"/>
      <c r="F144" s="599"/>
      <c r="G144" s="599"/>
      <c r="H144" s="599"/>
      <c r="I144" s="599"/>
      <c r="J144" s="203"/>
      <c r="K144" s="203"/>
      <c r="L144" s="599"/>
      <c r="M144" s="599"/>
      <c r="N144" s="599"/>
    </row>
    <row r="145" spans="2:14" ht="30" hidden="1" outlineLevel="2">
      <c r="B145" s="1272"/>
      <c r="C145" s="140" t="s">
        <v>319</v>
      </c>
      <c r="D145" s="599"/>
      <c r="E145" s="599"/>
      <c r="F145" s="599"/>
      <c r="G145" s="599"/>
      <c r="H145" s="599"/>
      <c r="I145" s="599"/>
      <c r="J145" s="140"/>
      <c r="K145" s="140"/>
      <c r="L145" s="599"/>
      <c r="M145" s="599"/>
      <c r="N145" s="599"/>
    </row>
    <row r="146" spans="2:14" hidden="1" outlineLevel="2">
      <c r="B146" s="1272"/>
      <c r="C146" s="203" t="s">
        <v>217</v>
      </c>
      <c r="D146" s="599"/>
      <c r="E146" s="599"/>
      <c r="F146" s="599"/>
      <c r="G146" s="599"/>
      <c r="H146" s="599"/>
      <c r="I146" s="599"/>
      <c r="J146" s="203"/>
      <c r="K146" s="203"/>
      <c r="L146" s="599"/>
      <c r="M146" s="599"/>
      <c r="N146" s="599"/>
    </row>
    <row r="147" spans="2:14" hidden="1" outlineLevel="2">
      <c r="B147" s="1272"/>
      <c r="C147" s="203" t="s">
        <v>320</v>
      </c>
      <c r="D147" s="599"/>
      <c r="E147" s="599"/>
      <c r="F147" s="599"/>
      <c r="G147" s="599"/>
      <c r="H147" s="599"/>
      <c r="I147" s="599"/>
      <c r="J147" s="203"/>
      <c r="K147" s="203"/>
      <c r="L147" s="599"/>
      <c r="M147" s="599"/>
      <c r="N147" s="599"/>
    </row>
    <row r="148" spans="2:14" ht="21" hidden="1" outlineLevel="2">
      <c r="B148" s="1272"/>
      <c r="C148" s="201" t="s">
        <v>147</v>
      </c>
      <c r="D148" s="202">
        <v>1630</v>
      </c>
      <c r="E148" s="202">
        <v>1630</v>
      </c>
      <c r="F148" s="202">
        <v>715</v>
      </c>
      <c r="G148" s="202">
        <v>530</v>
      </c>
      <c r="H148" s="202">
        <v>1630</v>
      </c>
      <c r="I148" s="202">
        <v>1630</v>
      </c>
      <c r="J148" s="202">
        <v>1630</v>
      </c>
      <c r="K148" s="202"/>
      <c r="L148" s="202">
        <v>715</v>
      </c>
      <c r="M148" s="202">
        <v>530</v>
      </c>
      <c r="N148" s="202">
        <v>530</v>
      </c>
    </row>
    <row r="149" spans="2:14" hidden="1" outlineLevel="2">
      <c r="B149" s="368"/>
      <c r="C149" s="368"/>
      <c r="D149" s="368"/>
      <c r="E149" s="368"/>
      <c r="F149" s="368"/>
      <c r="G149" s="368"/>
      <c r="H149" s="368"/>
      <c r="I149" s="368"/>
      <c r="J149" s="368"/>
      <c r="K149" s="368"/>
      <c r="L149" s="368"/>
      <c r="M149" s="368"/>
      <c r="N149" s="368"/>
    </row>
    <row r="150" spans="2:14" hidden="1" outlineLevel="2">
      <c r="B150" s="589"/>
      <c r="C150" s="589"/>
      <c r="D150" s="589"/>
      <c r="E150" s="589"/>
      <c r="F150" s="589"/>
      <c r="G150" s="589"/>
      <c r="H150" s="589"/>
      <c r="I150" s="589"/>
      <c r="J150" s="589"/>
      <c r="K150" s="589"/>
      <c r="L150" s="589"/>
      <c r="M150" s="368"/>
      <c r="N150" s="368"/>
    </row>
    <row r="151" spans="2:14" hidden="1" outlineLevel="2">
      <c r="B151" s="1250" t="s">
        <v>257</v>
      </c>
      <c r="C151" s="1250"/>
      <c r="D151" s="1261" t="s">
        <v>70</v>
      </c>
      <c r="E151" s="1262"/>
      <c r="F151" s="1262"/>
      <c r="G151" s="1262"/>
      <c r="H151" s="1263"/>
      <c r="I151" s="497"/>
      <c r="J151" s="1256" t="s">
        <v>272</v>
      </c>
      <c r="K151" s="1256"/>
      <c r="L151" s="1256"/>
      <c r="M151" s="1270" t="s">
        <v>306</v>
      </c>
      <c r="N151" s="368"/>
    </row>
    <row r="152" spans="2:14" hidden="1" outlineLevel="2">
      <c r="B152" s="1250"/>
      <c r="C152" s="1250"/>
      <c r="D152" s="601" t="s">
        <v>321</v>
      </c>
      <c r="E152" s="601" t="s">
        <v>322</v>
      </c>
      <c r="F152" s="601" t="s">
        <v>323</v>
      </c>
      <c r="G152" s="601" t="s">
        <v>324</v>
      </c>
      <c r="H152" s="601" t="s">
        <v>325</v>
      </c>
      <c r="I152" s="601"/>
      <c r="J152" s="601" t="s">
        <v>151</v>
      </c>
      <c r="K152" s="601"/>
      <c r="L152" s="601" t="s">
        <v>326</v>
      </c>
      <c r="M152" s="1271"/>
      <c r="N152" s="368"/>
    </row>
    <row r="153" spans="2:14" hidden="1" outlineLevel="2">
      <c r="B153" s="1251" t="s">
        <v>96</v>
      </c>
      <c r="C153" s="1252"/>
      <c r="D153" s="139" t="s">
        <v>123</v>
      </c>
      <c r="E153" s="139" t="s">
        <v>123</v>
      </c>
      <c r="F153" s="139" t="s">
        <v>123</v>
      </c>
      <c r="G153" s="139" t="s">
        <v>123</v>
      </c>
      <c r="H153" s="139" t="s">
        <v>123</v>
      </c>
      <c r="I153" s="139"/>
      <c r="J153" s="139" t="s">
        <v>123</v>
      </c>
      <c r="K153" s="139"/>
      <c r="L153" s="139" t="s">
        <v>123</v>
      </c>
      <c r="M153" s="139" t="s">
        <v>123</v>
      </c>
      <c r="N153" s="368"/>
    </row>
    <row r="154" spans="2:14" hidden="1" outlineLevel="2">
      <c r="B154" s="1251" t="s">
        <v>100</v>
      </c>
      <c r="C154" s="1252"/>
      <c r="D154" s="139" t="s">
        <v>101</v>
      </c>
      <c r="E154" s="139" t="s">
        <v>101</v>
      </c>
      <c r="F154" s="139" t="s">
        <v>101</v>
      </c>
      <c r="G154" s="139" t="s">
        <v>101</v>
      </c>
      <c r="H154" s="139" t="s">
        <v>101</v>
      </c>
      <c r="I154" s="139"/>
      <c r="J154" s="139" t="s">
        <v>101</v>
      </c>
      <c r="K154" s="139"/>
      <c r="L154" s="139" t="s">
        <v>101</v>
      </c>
      <c r="M154" s="139" t="s">
        <v>102</v>
      </c>
      <c r="N154" s="368"/>
    </row>
    <row r="155" spans="2:14" ht="45" hidden="1" outlineLevel="2">
      <c r="B155" s="1247" t="s">
        <v>146</v>
      </c>
      <c r="C155" s="140" t="s">
        <v>318</v>
      </c>
      <c r="D155" s="611"/>
      <c r="E155" s="599"/>
      <c r="F155" s="599"/>
      <c r="G155" s="599"/>
      <c r="H155" s="599"/>
      <c r="I155" s="599"/>
      <c r="J155" s="599"/>
      <c r="K155" s="599"/>
      <c r="L155" s="599"/>
      <c r="M155" s="412"/>
      <c r="N155" s="368"/>
    </row>
    <row r="156" spans="2:14" ht="45" hidden="1" outlineLevel="2">
      <c r="B156" s="1248"/>
      <c r="C156" s="140" t="s">
        <v>327</v>
      </c>
      <c r="D156" s="204"/>
      <c r="E156" s="599"/>
      <c r="F156" s="599"/>
      <c r="G156" s="599"/>
      <c r="H156" s="599"/>
      <c r="I156" s="599"/>
      <c r="J156" s="599"/>
      <c r="K156" s="599"/>
      <c r="L156" s="599"/>
      <c r="M156" s="412"/>
      <c r="N156" s="368"/>
    </row>
    <row r="157" spans="2:14" ht="30" hidden="1" outlineLevel="2">
      <c r="B157" s="1248"/>
      <c r="C157" s="140" t="s">
        <v>319</v>
      </c>
      <c r="D157" s="612"/>
      <c r="E157" s="599"/>
      <c r="F157" s="599"/>
      <c r="G157" s="599"/>
      <c r="H157" s="599"/>
      <c r="I157" s="599"/>
      <c r="J157" s="599"/>
      <c r="K157" s="599"/>
      <c r="L157" s="203"/>
      <c r="M157" s="412"/>
      <c r="N157" s="368"/>
    </row>
    <row r="158" spans="2:14" hidden="1" outlineLevel="2">
      <c r="B158" s="1248"/>
      <c r="C158" s="203" t="s">
        <v>217</v>
      </c>
      <c r="D158" s="611"/>
      <c r="E158" s="599"/>
      <c r="F158" s="599"/>
      <c r="G158" s="599"/>
      <c r="H158" s="599"/>
      <c r="I158" s="599"/>
      <c r="J158" s="599"/>
      <c r="K158" s="599"/>
      <c r="L158" s="203"/>
      <c r="M158" s="412"/>
      <c r="N158" s="368"/>
    </row>
    <row r="159" spans="2:14" hidden="1" outlineLevel="2">
      <c r="B159" s="1248"/>
      <c r="C159" s="204" t="s">
        <v>328</v>
      </c>
      <c r="D159" s="613"/>
      <c r="E159" s="599"/>
      <c r="F159" s="599"/>
      <c r="G159" s="599"/>
      <c r="H159" s="599"/>
      <c r="I159" s="599"/>
      <c r="J159" s="599"/>
      <c r="K159" s="599"/>
      <c r="L159" s="203"/>
      <c r="M159" s="616"/>
      <c r="N159" s="368"/>
    </row>
    <row r="160" spans="2:14" hidden="1" outlineLevel="2">
      <c r="B160" s="1248"/>
      <c r="C160" s="204" t="s">
        <v>330</v>
      </c>
      <c r="D160" s="613"/>
      <c r="E160" s="599"/>
      <c r="F160" s="599"/>
      <c r="G160" s="599"/>
      <c r="H160" s="599"/>
      <c r="I160" s="599"/>
      <c r="J160" s="599"/>
      <c r="K160" s="599"/>
      <c r="L160" s="203"/>
      <c r="M160" s="616"/>
      <c r="N160" s="368"/>
    </row>
    <row r="161" spans="2:14" ht="21" hidden="1" outlineLevel="2">
      <c r="B161" s="1248"/>
      <c r="C161" s="201" t="s">
        <v>147</v>
      </c>
      <c r="D161" s="202">
        <v>1795</v>
      </c>
      <c r="E161" s="202">
        <v>1465</v>
      </c>
      <c r="F161" s="202">
        <v>1465</v>
      </c>
      <c r="G161" s="202">
        <v>1465</v>
      </c>
      <c r="H161" s="202">
        <v>1940</v>
      </c>
      <c r="I161" s="202"/>
      <c r="J161" s="202">
        <v>715</v>
      </c>
      <c r="K161" s="202"/>
      <c r="L161" s="202">
        <v>530</v>
      </c>
      <c r="M161" s="202">
        <v>530</v>
      </c>
      <c r="N161" s="368"/>
    </row>
    <row r="162" spans="2:14" hidden="1" outlineLevel="2">
      <c r="B162" s="1248"/>
      <c r="C162" s="612" t="s">
        <v>331</v>
      </c>
      <c r="D162" s="611"/>
      <c r="E162" s="599"/>
      <c r="F162" s="599"/>
      <c r="G162" s="599"/>
      <c r="H162" s="599"/>
      <c r="I162" s="599"/>
      <c r="J162" s="599"/>
      <c r="K162" s="599"/>
      <c r="L162" s="203"/>
      <c r="M162" s="412"/>
      <c r="N162" s="368"/>
    </row>
    <row r="163" spans="2:14" ht="21" hidden="1" outlineLevel="2">
      <c r="B163" s="614"/>
      <c r="C163" s="201" t="s">
        <v>147</v>
      </c>
      <c r="D163" s="202"/>
      <c r="E163" s="202">
        <v>1610</v>
      </c>
      <c r="F163" s="202">
        <v>1610</v>
      </c>
      <c r="G163" s="202">
        <v>1610</v>
      </c>
      <c r="H163" s="202">
        <v>1940</v>
      </c>
      <c r="I163" s="202"/>
      <c r="J163" s="202">
        <v>715</v>
      </c>
      <c r="K163" s="202"/>
      <c r="L163" s="202">
        <v>530</v>
      </c>
      <c r="M163" s="202">
        <v>530</v>
      </c>
      <c r="N163" s="368"/>
    </row>
    <row r="164" spans="2:14" ht="17.25" hidden="1" customHeight="1" outlineLevel="1">
      <c r="C164" s="21" t="s">
        <v>336</v>
      </c>
    </row>
    <row r="165" spans="2:14" hidden="1" outlineLevel="2">
      <c r="B165" s="1250" t="s">
        <v>257</v>
      </c>
      <c r="C165" s="1250"/>
      <c r="D165" s="1261" t="s">
        <v>70</v>
      </c>
      <c r="E165" s="1263"/>
      <c r="F165" s="1256" t="s">
        <v>272</v>
      </c>
      <c r="G165" s="1256"/>
      <c r="H165" s="1261" t="s">
        <v>70</v>
      </c>
      <c r="I165" s="1262"/>
      <c r="J165" s="1263"/>
      <c r="K165" s="497"/>
      <c r="L165" s="1256" t="s">
        <v>272</v>
      </c>
      <c r="M165" s="1256"/>
      <c r="N165" s="1270" t="s">
        <v>306</v>
      </c>
    </row>
    <row r="166" spans="2:14" hidden="1" outlineLevel="2">
      <c r="B166" s="1250"/>
      <c r="C166" s="1250"/>
      <c r="D166" s="601" t="s">
        <v>308</v>
      </c>
      <c r="E166" s="601" t="s">
        <v>309</v>
      </c>
      <c r="F166" s="601" t="s">
        <v>310</v>
      </c>
      <c r="G166" s="601" t="s">
        <v>154</v>
      </c>
      <c r="H166" s="601" t="s">
        <v>311</v>
      </c>
      <c r="I166" s="617" t="s">
        <v>312</v>
      </c>
      <c r="J166" s="601" t="s">
        <v>313</v>
      </c>
      <c r="K166" s="601"/>
      <c r="L166" s="601" t="s">
        <v>315</v>
      </c>
      <c r="M166" s="601" t="s">
        <v>156</v>
      </c>
      <c r="N166" s="1271"/>
    </row>
    <row r="167" spans="2:14" hidden="1" outlineLevel="2">
      <c r="B167" s="1251" t="s">
        <v>96</v>
      </c>
      <c r="C167" s="1252"/>
      <c r="D167" s="139" t="s">
        <v>123</v>
      </c>
      <c r="E167" s="139" t="s">
        <v>123</v>
      </c>
      <c r="F167" s="139" t="s">
        <v>123</v>
      </c>
      <c r="G167" s="139" t="s">
        <v>123</v>
      </c>
      <c r="H167" s="139" t="s">
        <v>123</v>
      </c>
      <c r="I167" s="398" t="s">
        <v>123</v>
      </c>
      <c r="J167" s="139" t="s">
        <v>123</v>
      </c>
      <c r="K167" s="139"/>
      <c r="L167" s="139" t="s">
        <v>123</v>
      </c>
      <c r="M167" s="139" t="s">
        <v>123</v>
      </c>
      <c r="N167" s="139" t="s">
        <v>123</v>
      </c>
    </row>
    <row r="168" spans="2:14" hidden="1" outlineLevel="2">
      <c r="B168" s="1251" t="s">
        <v>100</v>
      </c>
      <c r="C168" s="1252"/>
      <c r="D168" s="139" t="s">
        <v>102</v>
      </c>
      <c r="E168" s="139" t="s">
        <v>102</v>
      </c>
      <c r="F168" s="139" t="s">
        <v>102</v>
      </c>
      <c r="G168" s="139" t="s">
        <v>102</v>
      </c>
      <c r="H168" s="139" t="s">
        <v>102</v>
      </c>
      <c r="I168" s="398" t="s">
        <v>102</v>
      </c>
      <c r="J168" s="139" t="s">
        <v>102</v>
      </c>
      <c r="K168" s="139"/>
      <c r="L168" s="139" t="s">
        <v>102</v>
      </c>
      <c r="M168" s="139" t="s">
        <v>102</v>
      </c>
      <c r="N168" s="139" t="s">
        <v>102</v>
      </c>
    </row>
    <row r="169" spans="2:14" ht="45" hidden="1" outlineLevel="2">
      <c r="B169" s="1272" t="s">
        <v>146</v>
      </c>
      <c r="C169" s="140" t="s">
        <v>318</v>
      </c>
      <c r="D169" s="599"/>
      <c r="E169" s="599"/>
      <c r="F169" s="599"/>
      <c r="G169" s="599"/>
      <c r="H169" s="599"/>
      <c r="I169" s="599"/>
      <c r="J169" s="203"/>
      <c r="K169" s="203"/>
      <c r="L169" s="599"/>
      <c r="M169" s="599"/>
      <c r="N169" s="599"/>
    </row>
    <row r="170" spans="2:14" ht="30" hidden="1" outlineLevel="2">
      <c r="B170" s="1272"/>
      <c r="C170" s="140" t="s">
        <v>319</v>
      </c>
      <c r="D170" s="599"/>
      <c r="E170" s="599"/>
      <c r="F170" s="599"/>
      <c r="G170" s="599"/>
      <c r="H170" s="599"/>
      <c r="I170" s="599"/>
      <c r="J170" s="140"/>
      <c r="K170" s="140"/>
      <c r="L170" s="599"/>
      <c r="M170" s="599"/>
      <c r="N170" s="599"/>
    </row>
    <row r="171" spans="2:14" hidden="1" outlineLevel="2">
      <c r="B171" s="1272"/>
      <c r="C171" s="203" t="s">
        <v>217</v>
      </c>
      <c r="D171" s="599"/>
      <c r="E171" s="599"/>
      <c r="F171" s="599"/>
      <c r="G171" s="599"/>
      <c r="H171" s="599"/>
      <c r="I171" s="599"/>
      <c r="J171" s="203"/>
      <c r="K171" s="203"/>
      <c r="L171" s="599"/>
      <c r="M171" s="599"/>
      <c r="N171" s="599"/>
    </row>
    <row r="172" spans="2:14" hidden="1" outlineLevel="2">
      <c r="B172" s="1272"/>
      <c r="C172" s="203" t="s">
        <v>320</v>
      </c>
      <c r="D172" s="599"/>
      <c r="E172" s="599"/>
      <c r="F172" s="599"/>
      <c r="G172" s="599"/>
      <c r="H172" s="599"/>
      <c r="I172" s="599"/>
      <c r="J172" s="203"/>
      <c r="K172" s="203"/>
      <c r="L172" s="599"/>
      <c r="M172" s="599"/>
      <c r="N172" s="599"/>
    </row>
    <row r="173" spans="2:14" ht="21" hidden="1" outlineLevel="2">
      <c r="B173" s="1272"/>
      <c r="C173" s="201" t="s">
        <v>147</v>
      </c>
      <c r="D173" s="615">
        <f t="shared" ref="D173:N173" si="21">D12/D148-1</f>
        <v>0.33742331288343563</v>
      </c>
      <c r="E173" s="615">
        <f t="shared" si="21"/>
        <v>0.33742331288343563</v>
      </c>
      <c r="F173" s="615">
        <f t="shared" si="21"/>
        <v>0.32867132867132876</v>
      </c>
      <c r="G173" s="615">
        <f t="shared" si="21"/>
        <v>0.33962264150943389</v>
      </c>
      <c r="H173" s="615">
        <f t="shared" si="21"/>
        <v>0.33742331288343563</v>
      </c>
      <c r="I173" s="615">
        <f t="shared" si="21"/>
        <v>0.33742331288343563</v>
      </c>
      <c r="J173" s="615">
        <f t="shared" si="21"/>
        <v>0.33742331288343563</v>
      </c>
      <c r="K173" s="615"/>
      <c r="L173" s="615">
        <f t="shared" si="21"/>
        <v>0.32867132867132876</v>
      </c>
      <c r="M173" s="615">
        <f t="shared" si="21"/>
        <v>0.33962264150943389</v>
      </c>
      <c r="N173" s="615">
        <f t="shared" si="21"/>
        <v>0.54716981132075482</v>
      </c>
    </row>
    <row r="174" spans="2:14" hidden="1" outlineLevel="2">
      <c r="B174" s="368"/>
      <c r="C174" s="368"/>
      <c r="D174" s="368"/>
      <c r="E174" s="368"/>
      <c r="F174" s="368"/>
      <c r="G174" s="368"/>
      <c r="H174" s="368"/>
      <c r="I174" s="368"/>
      <c r="J174" s="368"/>
      <c r="K174" s="368"/>
      <c r="L174" s="368"/>
      <c r="M174" s="368"/>
      <c r="N174" s="368"/>
    </row>
    <row r="175" spans="2:14" hidden="1" outlineLevel="2">
      <c r="B175" s="589"/>
      <c r="C175" s="589"/>
      <c r="D175" s="589"/>
      <c r="E175" s="589"/>
      <c r="F175" s="589"/>
      <c r="G175" s="589"/>
      <c r="H175" s="589"/>
      <c r="I175" s="589"/>
      <c r="J175" s="589"/>
      <c r="K175" s="589"/>
      <c r="L175" s="589"/>
      <c r="M175" s="368"/>
      <c r="N175" s="368"/>
    </row>
    <row r="176" spans="2:14" hidden="1" outlineLevel="2">
      <c r="B176" s="1250" t="s">
        <v>257</v>
      </c>
      <c r="C176" s="1250"/>
      <c r="D176" s="1261" t="s">
        <v>70</v>
      </c>
      <c r="E176" s="1262"/>
      <c r="F176" s="1262"/>
      <c r="G176" s="1262"/>
      <c r="H176" s="1263"/>
      <c r="I176" s="497"/>
      <c r="J176" s="1256" t="s">
        <v>272</v>
      </c>
      <c r="K176" s="1256"/>
      <c r="L176" s="1256"/>
      <c r="M176" s="1270" t="s">
        <v>306</v>
      </c>
      <c r="N176" s="368"/>
    </row>
    <row r="177" spans="2:14" hidden="1" outlineLevel="2">
      <c r="B177" s="1250"/>
      <c r="C177" s="1250"/>
      <c r="D177" s="601" t="s">
        <v>321</v>
      </c>
      <c r="E177" s="601" t="s">
        <v>322</v>
      </c>
      <c r="F177" s="601" t="s">
        <v>323</v>
      </c>
      <c r="G177" s="601" t="s">
        <v>324</v>
      </c>
      <c r="H177" s="601" t="s">
        <v>325</v>
      </c>
      <c r="I177" s="601"/>
      <c r="J177" s="601" t="s">
        <v>151</v>
      </c>
      <c r="K177" s="601"/>
      <c r="L177" s="601" t="s">
        <v>326</v>
      </c>
      <c r="M177" s="1271"/>
      <c r="N177" s="368"/>
    </row>
    <row r="178" spans="2:14" hidden="1" outlineLevel="2">
      <c r="B178" s="1251" t="s">
        <v>96</v>
      </c>
      <c r="C178" s="1252"/>
      <c r="D178" s="139" t="s">
        <v>123</v>
      </c>
      <c r="E178" s="139" t="s">
        <v>123</v>
      </c>
      <c r="F178" s="139" t="s">
        <v>123</v>
      </c>
      <c r="G178" s="139" t="s">
        <v>123</v>
      </c>
      <c r="H178" s="139" t="s">
        <v>123</v>
      </c>
      <c r="I178" s="139"/>
      <c r="J178" s="139" t="s">
        <v>123</v>
      </c>
      <c r="K178" s="139"/>
      <c r="L178" s="139" t="s">
        <v>123</v>
      </c>
      <c r="M178" s="139" t="s">
        <v>123</v>
      </c>
      <c r="N178" s="368"/>
    </row>
    <row r="179" spans="2:14" hidden="1" outlineLevel="2">
      <c r="B179" s="1251" t="s">
        <v>100</v>
      </c>
      <c r="C179" s="1252"/>
      <c r="D179" s="139" t="s">
        <v>101</v>
      </c>
      <c r="E179" s="139" t="s">
        <v>101</v>
      </c>
      <c r="F179" s="139" t="s">
        <v>101</v>
      </c>
      <c r="G179" s="139" t="s">
        <v>101</v>
      </c>
      <c r="H179" s="139" t="s">
        <v>101</v>
      </c>
      <c r="I179" s="139"/>
      <c r="J179" s="139" t="s">
        <v>101</v>
      </c>
      <c r="K179" s="139"/>
      <c r="L179" s="139" t="s">
        <v>101</v>
      </c>
      <c r="M179" s="139" t="s">
        <v>102</v>
      </c>
      <c r="N179" s="368"/>
    </row>
    <row r="180" spans="2:14" ht="45" hidden="1" outlineLevel="2">
      <c r="B180" s="1247" t="s">
        <v>146</v>
      </c>
      <c r="C180" s="140" t="s">
        <v>318</v>
      </c>
      <c r="D180" s="611"/>
      <c r="E180" s="599"/>
      <c r="F180" s="599"/>
      <c r="G180" s="599"/>
      <c r="H180" s="599"/>
      <c r="I180" s="599"/>
      <c r="J180" s="599"/>
      <c r="K180" s="599"/>
      <c r="L180" s="599"/>
      <c r="M180" s="412"/>
      <c r="N180" s="368"/>
    </row>
    <row r="181" spans="2:14" ht="45" hidden="1" outlineLevel="2">
      <c r="B181" s="1248"/>
      <c r="C181" s="140" t="s">
        <v>327</v>
      </c>
      <c r="D181" s="204"/>
      <c r="E181" s="599"/>
      <c r="F181" s="599"/>
      <c r="G181" s="599"/>
      <c r="H181" s="599"/>
      <c r="I181" s="599"/>
      <c r="J181" s="599"/>
      <c r="K181" s="599"/>
      <c r="L181" s="599"/>
      <c r="M181" s="412"/>
      <c r="N181" s="368"/>
    </row>
    <row r="182" spans="2:14" ht="30" hidden="1" outlineLevel="2">
      <c r="B182" s="1248"/>
      <c r="C182" s="140" t="s">
        <v>319</v>
      </c>
      <c r="D182" s="612"/>
      <c r="E182" s="599"/>
      <c r="F182" s="599"/>
      <c r="G182" s="599"/>
      <c r="H182" s="599"/>
      <c r="I182" s="599"/>
      <c r="J182" s="599"/>
      <c r="K182" s="599"/>
      <c r="L182" s="203"/>
      <c r="M182" s="412"/>
      <c r="N182" s="368"/>
    </row>
    <row r="183" spans="2:14" hidden="1" outlineLevel="2">
      <c r="B183" s="1248"/>
      <c r="C183" s="203" t="s">
        <v>217</v>
      </c>
      <c r="D183" s="611"/>
      <c r="E183" s="599"/>
      <c r="F183" s="599"/>
      <c r="G183" s="599"/>
      <c r="H183" s="599"/>
      <c r="I183" s="599"/>
      <c r="J183" s="599"/>
      <c r="K183" s="599"/>
      <c r="L183" s="203"/>
      <c r="M183" s="412"/>
      <c r="N183" s="368"/>
    </row>
    <row r="184" spans="2:14" hidden="1" outlineLevel="2">
      <c r="B184" s="1248"/>
      <c r="C184" s="204" t="s">
        <v>328</v>
      </c>
      <c r="D184" s="613"/>
      <c r="E184" s="599"/>
      <c r="F184" s="599"/>
      <c r="G184" s="599"/>
      <c r="H184" s="599"/>
      <c r="I184" s="599"/>
      <c r="J184" s="599"/>
      <c r="K184" s="599"/>
      <c r="L184" s="203"/>
      <c r="M184" s="616"/>
      <c r="N184" s="368"/>
    </row>
    <row r="185" spans="2:14" hidden="1" outlineLevel="2">
      <c r="B185" s="1248"/>
      <c r="C185" s="204" t="s">
        <v>330</v>
      </c>
      <c r="D185" s="613"/>
      <c r="E185" s="599"/>
      <c r="F185" s="599"/>
      <c r="G185" s="599"/>
      <c r="H185" s="599"/>
      <c r="I185" s="599"/>
      <c r="J185" s="599"/>
      <c r="K185" s="599"/>
      <c r="L185" s="203"/>
      <c r="M185" s="616"/>
      <c r="N185" s="368"/>
    </row>
    <row r="186" spans="2:14" ht="21" hidden="1" outlineLevel="2">
      <c r="B186" s="1248"/>
      <c r="C186" s="201" t="s">
        <v>147</v>
      </c>
      <c r="D186" s="615">
        <f>D25/D161-1</f>
        <v>0.3370473537604457</v>
      </c>
      <c r="E186" s="615">
        <f>E25/E161-1</f>
        <v>0.33105802047781574</v>
      </c>
      <c r="F186" s="615">
        <f>F25/F161-1</f>
        <v>0.33105802047781574</v>
      </c>
      <c r="G186" s="615">
        <f>G25/G161-1</f>
        <v>0.33105802047781574</v>
      </c>
      <c r="H186" s="615">
        <f>H25/H161-1</f>
        <v>0.3350515463917525</v>
      </c>
      <c r="I186" s="615"/>
      <c r="J186" s="615">
        <f>J25/J161-1</f>
        <v>0.32867132867132876</v>
      </c>
      <c r="K186" s="615"/>
      <c r="L186" s="615">
        <f>K25/L161-1</f>
        <v>0.33962264150943389</v>
      </c>
      <c r="M186" s="615">
        <f>L25/M161-1</f>
        <v>0.54716981132075482</v>
      </c>
      <c r="N186" s="368"/>
    </row>
    <row r="187" spans="2:14" hidden="1" outlineLevel="2">
      <c r="B187" s="1248"/>
      <c r="C187" s="612" t="s">
        <v>331</v>
      </c>
      <c r="D187" s="611"/>
      <c r="E187" s="599"/>
      <c r="F187" s="599"/>
      <c r="G187" s="599"/>
      <c r="H187" s="599"/>
      <c r="I187" s="599"/>
      <c r="J187" s="599"/>
      <c r="K187" s="599"/>
      <c r="L187" s="203"/>
      <c r="M187" s="412"/>
      <c r="N187" s="368"/>
    </row>
    <row r="188" spans="2:14" ht="21" hidden="1" outlineLevel="2">
      <c r="B188" s="614"/>
      <c r="C188" s="201" t="s">
        <v>147</v>
      </c>
      <c r="D188" s="202"/>
      <c r="E188" s="615">
        <f>E27/E163-1</f>
        <v>0.329192546583851</v>
      </c>
      <c r="F188" s="615" t="e">
        <f>F27/F163-1</f>
        <v>#VALUE!</v>
      </c>
      <c r="G188" s="615">
        <f>G27/G163-1</f>
        <v>0.329192546583851</v>
      </c>
      <c r="H188" s="615">
        <f>H27/H163-1</f>
        <v>0.3350515463917525</v>
      </c>
      <c r="I188" s="615"/>
      <c r="J188" s="615">
        <f>J27/J163-1</f>
        <v>0.32867132867132876</v>
      </c>
      <c r="K188" s="615"/>
      <c r="L188" s="615">
        <f>K27/L163-1</f>
        <v>0.33962264150943389</v>
      </c>
      <c r="M188" s="615">
        <f>L27/M163-1</f>
        <v>0.54716981132075482</v>
      </c>
      <c r="N188" s="368"/>
    </row>
    <row r="189" spans="2:14" hidden="1" outlineLevel="1"/>
    <row r="190" spans="2:14" hidden="1" outlineLevel="1"/>
    <row r="191" spans="2:14" hidden="1" outlineLevel="1"/>
    <row r="192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08">
    <mergeCell ref="D4:E4"/>
    <mergeCell ref="F4:G4"/>
    <mergeCell ref="H4:K4"/>
    <mergeCell ref="L4:M4"/>
    <mergeCell ref="B6:C6"/>
    <mergeCell ref="B4:C5"/>
    <mergeCell ref="D74:H74"/>
    <mergeCell ref="J74:K74"/>
    <mergeCell ref="M74:M75"/>
    <mergeCell ref="J42:K42"/>
    <mergeCell ref="M42:M43"/>
    <mergeCell ref="D31:E31"/>
    <mergeCell ref="F31:G31"/>
    <mergeCell ref="H31:K31"/>
    <mergeCell ref="L31:M31"/>
    <mergeCell ref="D91:E91"/>
    <mergeCell ref="F91:G91"/>
    <mergeCell ref="H91:K91"/>
    <mergeCell ref="L91:M91"/>
    <mergeCell ref="B93:C93"/>
    <mergeCell ref="B7:C7"/>
    <mergeCell ref="D15:H15"/>
    <mergeCell ref="J15:K15"/>
    <mergeCell ref="B17:C17"/>
    <mergeCell ref="B18:C18"/>
    <mergeCell ref="B63:C64"/>
    <mergeCell ref="D63:E63"/>
    <mergeCell ref="F63:G63"/>
    <mergeCell ref="H63:K63"/>
    <mergeCell ref="L63:M63"/>
    <mergeCell ref="B65:C65"/>
    <mergeCell ref="B66:C66"/>
    <mergeCell ref="B67:B71"/>
    <mergeCell ref="B74:C75"/>
    <mergeCell ref="B76:C76"/>
    <mergeCell ref="B77:C77"/>
    <mergeCell ref="B8:B12"/>
    <mergeCell ref="B19:B26"/>
    <mergeCell ref="D42:H42"/>
    <mergeCell ref="D123:H123"/>
    <mergeCell ref="J123:K123"/>
    <mergeCell ref="B125:C125"/>
    <mergeCell ref="B126:C126"/>
    <mergeCell ref="D140:E140"/>
    <mergeCell ref="F140:G140"/>
    <mergeCell ref="H140:J140"/>
    <mergeCell ref="B127:B134"/>
    <mergeCell ref="D102:H102"/>
    <mergeCell ref="J102:K102"/>
    <mergeCell ref="B104:C104"/>
    <mergeCell ref="B105:C105"/>
    <mergeCell ref="B153:C153"/>
    <mergeCell ref="B154:C154"/>
    <mergeCell ref="D165:E165"/>
    <mergeCell ref="F165:G165"/>
    <mergeCell ref="H165:J165"/>
    <mergeCell ref="B155:B162"/>
    <mergeCell ref="B169:B173"/>
    <mergeCell ref="L165:M165"/>
    <mergeCell ref="B167:C167"/>
    <mergeCell ref="B168:C168"/>
    <mergeCell ref="B95:B99"/>
    <mergeCell ref="B106:B113"/>
    <mergeCell ref="B116:B120"/>
    <mergeCell ref="B94:C94"/>
    <mergeCell ref="B78:B85"/>
    <mergeCell ref="B31:C32"/>
    <mergeCell ref="B33:C33"/>
    <mergeCell ref="B34:C34"/>
    <mergeCell ref="B35:B39"/>
    <mergeCell ref="B42:C43"/>
    <mergeCell ref="B46:B53"/>
    <mergeCell ref="B44:C44"/>
    <mergeCell ref="B45:C45"/>
    <mergeCell ref="B180:B187"/>
    <mergeCell ref="M15:M16"/>
    <mergeCell ref="M102:M103"/>
    <mergeCell ref="M123:M124"/>
    <mergeCell ref="M151:M152"/>
    <mergeCell ref="M176:M177"/>
    <mergeCell ref="B102:C103"/>
    <mergeCell ref="B91:C92"/>
    <mergeCell ref="B15:C16"/>
    <mergeCell ref="B151:C152"/>
    <mergeCell ref="B140:C141"/>
    <mergeCell ref="B165:C166"/>
    <mergeCell ref="B176:C177"/>
    <mergeCell ref="B123:C124"/>
    <mergeCell ref="B178:C178"/>
    <mergeCell ref="B179:C179"/>
    <mergeCell ref="L140:M140"/>
    <mergeCell ref="B142:C142"/>
    <mergeCell ref="B143:C143"/>
    <mergeCell ref="D151:H151"/>
    <mergeCell ref="J151:L151"/>
    <mergeCell ref="B144:B148"/>
    <mergeCell ref="D176:H176"/>
    <mergeCell ref="J176:L176"/>
    <mergeCell ref="N31:N32"/>
    <mergeCell ref="N4:N5"/>
    <mergeCell ref="N91:N92"/>
    <mergeCell ref="N140:N141"/>
    <mergeCell ref="N165:N166"/>
    <mergeCell ref="O4:O5"/>
    <mergeCell ref="O91:O92"/>
    <mergeCell ref="N63:N64"/>
    <mergeCell ref="O63:O64"/>
    <mergeCell ref="O31:O3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0" firstPageNumber="55" orientation="landscape" useFirstPageNumber="1" r:id="rId1"/>
  <headerFooter>
    <oddFooter>&amp;L&amp;P&amp;R&amp;36&amp;G</oddFooter>
  </headerFooter>
  <colBreaks count="1" manualBreakCount="1">
    <brk id="15" min="1" max="27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K26"/>
  <sheetViews>
    <sheetView view="pageBreakPreview" zoomScaleNormal="100" workbookViewId="0">
      <pane ySplit="10" topLeftCell="A17" activePane="bottomLeft" state="frozen"/>
      <selection pane="bottomLeft" activeCell="H19" sqref="H19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7" width="20.7109375" style="24" customWidth="1"/>
    <col min="8" max="8" width="22.42578125" style="24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1" s="21" customFormat="1">
      <c r="B1" s="3" t="s">
        <v>20</v>
      </c>
    </row>
    <row r="2" spans="2:11" s="525" customFormat="1" ht="15" customHeight="1">
      <c r="B2" s="1279" t="s">
        <v>106</v>
      </c>
      <c r="C2" s="1280"/>
      <c r="D2" s="1280"/>
      <c r="E2" s="1280"/>
      <c r="F2" s="1280"/>
      <c r="G2" s="1280"/>
      <c r="H2" s="1280"/>
      <c r="I2" s="1281"/>
      <c r="J2" s="526"/>
      <c r="K2" s="526"/>
    </row>
    <row r="3" spans="2:11" customFormat="1" ht="25.5" customHeight="1">
      <c r="B3" s="1278" t="s">
        <v>85</v>
      </c>
      <c r="C3" s="1278"/>
      <c r="D3" s="1282" t="s">
        <v>337</v>
      </c>
      <c r="E3" s="1283"/>
      <c r="F3" s="1283"/>
      <c r="G3" s="1283"/>
      <c r="H3" s="1284"/>
      <c r="I3" s="331" t="s">
        <v>338</v>
      </c>
    </row>
    <row r="4" spans="2:11" customFormat="1" ht="95.25" customHeight="1">
      <c r="B4" s="1150"/>
      <c r="C4" s="1150"/>
      <c r="D4" s="143"/>
      <c r="E4" s="143"/>
      <c r="F4" s="143"/>
      <c r="G4" s="113" t="s">
        <v>339</v>
      </c>
      <c r="H4" s="143"/>
      <c r="I4" s="579"/>
    </row>
    <row r="5" spans="2:11" s="62" customFormat="1" ht="45" customHeight="1">
      <c r="B5" s="1150"/>
      <c r="C5" s="1150"/>
      <c r="D5" s="311" t="s">
        <v>340</v>
      </c>
      <c r="E5" s="311" t="s">
        <v>341</v>
      </c>
      <c r="F5" s="311" t="s">
        <v>342</v>
      </c>
      <c r="G5" s="311" t="s">
        <v>343</v>
      </c>
      <c r="H5" s="311" t="s">
        <v>742</v>
      </c>
      <c r="I5" s="323" t="s">
        <v>118</v>
      </c>
    </row>
    <row r="6" spans="2:11" s="62" customFormat="1">
      <c r="B6" s="1148" t="s">
        <v>345</v>
      </c>
      <c r="C6" s="1148"/>
      <c r="D6" s="113" t="s">
        <v>346</v>
      </c>
      <c r="E6" s="113" t="s">
        <v>346</v>
      </c>
      <c r="F6" s="113" t="s">
        <v>347</v>
      </c>
      <c r="G6" s="566" t="s">
        <v>348</v>
      </c>
      <c r="H6" s="113" t="s">
        <v>349</v>
      </c>
      <c r="I6" s="527" t="s">
        <v>349</v>
      </c>
    </row>
    <row r="7" spans="2:11" s="428" customFormat="1" ht="11.25">
      <c r="B7" s="1148" t="s">
        <v>96</v>
      </c>
      <c r="C7" s="1148"/>
      <c r="D7" s="114" t="s">
        <v>123</v>
      </c>
      <c r="E7" s="114" t="s">
        <v>123</v>
      </c>
      <c r="F7" s="114" t="s">
        <v>123</v>
      </c>
      <c r="G7" s="506" t="s">
        <v>123</v>
      </c>
      <c r="H7" s="962" t="s">
        <v>741</v>
      </c>
      <c r="I7" s="339" t="s">
        <v>124</v>
      </c>
    </row>
    <row r="8" spans="2:11" s="428" customFormat="1" ht="11.25">
      <c r="B8" s="1242" t="s">
        <v>100</v>
      </c>
      <c r="C8" s="1242"/>
      <c r="D8" s="313" t="s">
        <v>101</v>
      </c>
      <c r="E8" s="313" t="s">
        <v>101</v>
      </c>
      <c r="F8" s="313" t="s">
        <v>102</v>
      </c>
      <c r="G8" s="567" t="s">
        <v>102</v>
      </c>
      <c r="H8" s="313" t="s">
        <v>125</v>
      </c>
      <c r="I8" s="528" t="s">
        <v>101</v>
      </c>
    </row>
    <row r="9" spans="2:11" customFormat="1">
      <c r="B9" s="1273" t="s">
        <v>350</v>
      </c>
      <c r="C9" s="529" t="s">
        <v>223</v>
      </c>
      <c r="D9" s="530" t="s">
        <v>351</v>
      </c>
      <c r="E9" s="530" t="s">
        <v>351</v>
      </c>
      <c r="F9" s="530" t="s">
        <v>352</v>
      </c>
      <c r="G9" s="568" t="s">
        <v>352</v>
      </c>
      <c r="H9" s="530" t="s">
        <v>351</v>
      </c>
      <c r="I9" s="580" t="s">
        <v>353</v>
      </c>
    </row>
    <row r="10" spans="2:11" customFormat="1">
      <c r="B10" s="1274"/>
      <c r="C10" s="533" t="s">
        <v>225</v>
      </c>
      <c r="D10" s="534" t="s">
        <v>226</v>
      </c>
      <c r="E10" s="534" t="s">
        <v>226</v>
      </c>
      <c r="F10" s="534" t="s">
        <v>354</v>
      </c>
      <c r="G10" s="534" t="s">
        <v>354</v>
      </c>
      <c r="H10" s="534" t="s">
        <v>226</v>
      </c>
      <c r="I10" s="581" t="s">
        <v>226</v>
      </c>
    </row>
    <row r="11" spans="2:11" customFormat="1">
      <c r="B11" s="1275"/>
      <c r="C11" s="537" t="s">
        <v>355</v>
      </c>
      <c r="D11" s="538" t="s">
        <v>339</v>
      </c>
      <c r="E11" s="538" t="s">
        <v>339</v>
      </c>
      <c r="F11" s="538" t="s">
        <v>339</v>
      </c>
      <c r="G11" s="539" t="s">
        <v>339</v>
      </c>
      <c r="H11" s="538" t="s">
        <v>349</v>
      </c>
      <c r="I11" s="582" t="s">
        <v>349</v>
      </c>
    </row>
    <row r="12" spans="2:11" customFormat="1" ht="60" customHeight="1">
      <c r="B12" s="1276" t="s">
        <v>146</v>
      </c>
      <c r="C12" s="569" t="s">
        <v>356</v>
      </c>
      <c r="D12" s="570"/>
      <c r="E12" s="570"/>
      <c r="F12" s="570"/>
      <c r="G12" s="570"/>
      <c r="H12" s="570"/>
      <c r="I12" s="583"/>
    </row>
    <row r="13" spans="2:11" customFormat="1" ht="60" customHeight="1">
      <c r="B13" s="1276"/>
      <c r="C13" s="571" t="s">
        <v>216</v>
      </c>
      <c r="D13" s="572"/>
      <c r="E13" s="572"/>
      <c r="F13" s="971" t="s">
        <v>753</v>
      </c>
      <c r="G13" s="572"/>
      <c r="H13" s="572"/>
      <c r="I13" s="584"/>
    </row>
    <row r="14" spans="2:11" customFormat="1" ht="60" customHeight="1">
      <c r="B14" s="1276"/>
      <c r="C14" s="317" t="s">
        <v>357</v>
      </c>
      <c r="D14" s="318"/>
      <c r="E14" s="318"/>
      <c r="F14" s="318"/>
      <c r="G14" s="318"/>
      <c r="H14" s="318"/>
      <c r="I14" s="345"/>
    </row>
    <row r="15" spans="2:11" s="565" customFormat="1" ht="15" customHeight="1">
      <c r="B15" s="1276"/>
      <c r="C15" s="419" t="s">
        <v>358</v>
      </c>
      <c r="D15" s="421">
        <f>'Петли, защ, скр ручки_база'!D66*скидки_наценки!$D$11*скидки_наценки!$F$11/скидки_наценки!$B$4</f>
        <v>1020</v>
      </c>
      <c r="E15" s="421">
        <f>'Петли, защ, скр ручки_база'!E66*скидки_наценки!$D$11*скидки_наценки!$F$11/скидки_наценки!$B$4</f>
        <v>1120</v>
      </c>
      <c r="F15" s="421">
        <f>'Петли, защ, скр ручки_база'!F66*скидки_наценки!$D$11*скидки_наценки!$F$11/скидки_наценки!$B$4</f>
        <v>290</v>
      </c>
      <c r="G15" s="421">
        <f>'Петли, защ, скр ручки_база'!G66*скидки_наценки!$D$11*скидки_наценки!$F$11/скидки_наценки!$B$4</f>
        <v>1260</v>
      </c>
      <c r="H15" s="421" t="s">
        <v>720</v>
      </c>
      <c r="I15" s="421">
        <f>'Петли, защ, скр ручки_база'!I66*скидки_наценки!$D$10*скидки_наценки!$F$10/скидки_наценки!$B$4</f>
        <v>3400</v>
      </c>
    </row>
    <row r="16" spans="2:11" customFormat="1" ht="60" customHeight="1">
      <c r="B16" s="1276"/>
      <c r="C16" s="573" t="s">
        <v>217</v>
      </c>
      <c r="D16" s="574"/>
      <c r="E16" s="574"/>
      <c r="F16" s="574"/>
      <c r="G16" s="574"/>
      <c r="H16" s="574"/>
      <c r="I16" s="585"/>
      <c r="K16" s="12"/>
    </row>
    <row r="17" spans="2:9" customFormat="1" ht="60" customHeight="1">
      <c r="B17" s="1276"/>
      <c r="C17" s="575" t="s">
        <v>320</v>
      </c>
      <c r="D17" s="318"/>
      <c r="E17" s="318"/>
      <c r="F17" s="318"/>
      <c r="G17" s="318"/>
      <c r="H17" s="318"/>
      <c r="I17" s="345"/>
    </row>
    <row r="18" spans="2:9" s="565" customFormat="1" ht="15" customHeight="1">
      <c r="B18" s="1276"/>
      <c r="C18" s="419" t="s">
        <v>358</v>
      </c>
      <c r="D18" s="421">
        <f>'Петли, защ, скр ручки_база'!D69*скидки_наценки!$D$11*скидки_наценки!$F$11/скидки_наценки!$B$4</f>
        <v>1020</v>
      </c>
      <c r="E18" s="421">
        <f>'Петли, защ, скр ручки_база'!E69*скидки_наценки!$D$11*скидки_наценки!$F$11/скидки_наценки!$B$4</f>
        <v>1120</v>
      </c>
      <c r="F18" s="421">
        <f>'Петли, защ, скр ручки_база'!F69*скидки_наценки!$D$11*скидки_наценки!$F$11/скидки_наценки!$B$4</f>
        <v>320</v>
      </c>
      <c r="G18" s="421"/>
      <c r="H18" s="421"/>
      <c r="I18" s="421">
        <f>'Петли, защ, скр ручки_база'!I69*скидки_наценки!$D$10*скидки_наценки!$F$10/скидки_наценки!$B$4</f>
        <v>3500</v>
      </c>
    </row>
    <row r="19" spans="2:9" customFormat="1" ht="60" customHeight="1">
      <c r="B19" s="1276"/>
      <c r="C19" s="576" t="s">
        <v>359</v>
      </c>
      <c r="D19" s="574"/>
      <c r="E19" s="574"/>
      <c r="F19" s="574"/>
      <c r="G19" s="574"/>
      <c r="H19" s="574"/>
      <c r="I19" s="585"/>
    </row>
    <row r="20" spans="2:9" customFormat="1" ht="60" customHeight="1">
      <c r="B20" s="1276"/>
      <c r="C20" s="577" t="s">
        <v>330</v>
      </c>
      <c r="D20" s="572"/>
      <c r="E20" s="572"/>
      <c r="F20" s="572"/>
      <c r="G20" s="572"/>
      <c r="H20" s="970" t="s">
        <v>745</v>
      </c>
      <c r="I20" s="584"/>
    </row>
    <row r="21" spans="2:9" customFormat="1" ht="60" customHeight="1">
      <c r="B21" s="1276"/>
      <c r="C21" s="317" t="s">
        <v>360</v>
      </c>
      <c r="D21" s="318"/>
      <c r="E21" s="318"/>
      <c r="F21" s="318"/>
      <c r="G21" s="318"/>
      <c r="H21" s="318"/>
      <c r="I21" s="345"/>
    </row>
    <row r="22" spans="2:9" s="565" customFormat="1" ht="15" customHeight="1">
      <c r="B22" s="1277"/>
      <c r="C22" s="419" t="s">
        <v>358</v>
      </c>
      <c r="D22" s="421"/>
      <c r="E22" s="421"/>
      <c r="F22" s="421">
        <f>'Петли, защ, скр ручки_база'!F73*скидки_наценки!$D$11*скидки_наценки!$F$11/скидки_наценки!$B$4</f>
        <v>290</v>
      </c>
      <c r="G22" s="421">
        <f>'Петли, защ, скр ручки_база'!G73*скидки_наценки!$D$11*скидки_наценки!$F$11/скидки_наценки!$B$4</f>
        <v>1260</v>
      </c>
      <c r="H22" s="421">
        <f>'Петли, защ, скр ручки_база'!H73*скидки_наценки!$D$10*скидки_наценки!$F$10/скидки_наценки!$B$4</f>
        <v>1800</v>
      </c>
      <c r="I22" s="421">
        <f>'Петли, защ, скр ручки_база'!I73*скидки_наценки!$D$10*скидки_наценки!$F$10/скидки_наценки!$B$4</f>
        <v>5500</v>
      </c>
    </row>
    <row r="23" spans="2:9" customFormat="1" ht="12.75" customHeight="1">
      <c r="B23" s="559"/>
      <c r="C23" s="552"/>
      <c r="D23" s="123"/>
      <c r="E23" s="123"/>
      <c r="F23" s="123"/>
      <c r="G23" s="123"/>
      <c r="H23" s="123"/>
      <c r="I23" s="123"/>
    </row>
    <row r="24" spans="2:9">
      <c r="B24" s="548"/>
      <c r="C24" s="968" t="s">
        <v>743</v>
      </c>
      <c r="D24" s="969"/>
      <c r="E24" s="969"/>
      <c r="F24" s="969"/>
      <c r="G24" s="968"/>
      <c r="H24" s="969"/>
      <c r="I24" s="969"/>
    </row>
    <row r="25" spans="2:9">
      <c r="B25" s="548"/>
      <c r="D25" s="549"/>
      <c r="G25" s="578"/>
    </row>
    <row r="26" spans="2:9">
      <c r="B26" s="247"/>
      <c r="D26" s="549"/>
    </row>
  </sheetData>
  <mergeCells count="8">
    <mergeCell ref="B9:B11"/>
    <mergeCell ref="B12:B22"/>
    <mergeCell ref="B3:C5"/>
    <mergeCell ref="B2:I2"/>
    <mergeCell ref="D3:H3"/>
    <mergeCell ref="B6:C6"/>
    <mergeCell ref="B7:C7"/>
    <mergeCell ref="B8:C8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rowBreaks count="1" manualBreakCount="1">
    <brk id="26" max="14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A1:S45"/>
  <sheetViews>
    <sheetView view="pageBreakPreview" zoomScale="80" zoomScaleNormal="80" workbookViewId="0">
      <pane xSplit="9" ySplit="12" topLeftCell="J16" activePane="bottomRight" state="frozen"/>
      <selection pane="topRight"/>
      <selection pane="bottomLeft"/>
      <selection pane="bottomRight" activeCell="G18" sqref="G18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30.140625" style="24" customWidth="1"/>
    <col min="4" max="7" width="11.85546875" style="24" customWidth="1"/>
    <col min="8" max="8" width="21.7109375" style="24" customWidth="1"/>
    <col min="9" max="9" width="3.28515625" style="24" customWidth="1"/>
    <col min="10" max="12" width="9.5703125" style="24" customWidth="1"/>
    <col min="13" max="13" width="27.28515625" style="24"/>
    <col min="14" max="14" width="5.140625" style="24" customWidth="1"/>
    <col min="15" max="15" width="6.5703125" style="24" customWidth="1"/>
    <col min="16" max="16" width="6.7109375" style="24" customWidth="1"/>
    <col min="17" max="16384" width="27.28515625" style="24"/>
  </cols>
  <sheetData>
    <row r="1" spans="1:19" s="21" customFormat="1">
      <c r="B1" s="3" t="s">
        <v>20</v>
      </c>
    </row>
    <row r="2" spans="1:19" s="525" customFormat="1" ht="15" customHeight="1">
      <c r="B2" s="1279" t="s">
        <v>106</v>
      </c>
      <c r="C2" s="1280"/>
      <c r="D2" s="1302"/>
      <c r="E2" s="1280"/>
      <c r="F2" s="1280"/>
      <c r="G2" s="1280"/>
      <c r="H2" s="1281"/>
      <c r="I2" s="526"/>
    </row>
    <row r="3" spans="1:19" customFormat="1" ht="25.5" customHeight="1">
      <c r="B3" s="1278" t="s">
        <v>85</v>
      </c>
      <c r="C3" s="1278"/>
      <c r="D3" s="1309" t="s">
        <v>108</v>
      </c>
      <c r="E3" s="1310"/>
      <c r="F3" s="1310"/>
      <c r="G3" s="1310"/>
      <c r="H3" s="1311"/>
    </row>
    <row r="4" spans="1:19" customFormat="1" ht="25.5" customHeight="1">
      <c r="B4" s="1150"/>
      <c r="C4" s="1150"/>
      <c r="D4" s="1306" t="s">
        <v>110</v>
      </c>
      <c r="E4" s="1307"/>
      <c r="F4" s="1307"/>
      <c r="G4" s="1308"/>
      <c r="H4" s="143" t="s">
        <v>111</v>
      </c>
    </row>
    <row r="5" spans="1:19" customFormat="1" ht="95.25" customHeight="1">
      <c r="B5" s="1150"/>
      <c r="C5" s="1150"/>
      <c r="D5" s="1306"/>
      <c r="E5" s="1308"/>
      <c r="F5" s="1189"/>
      <c r="G5" s="1303"/>
      <c r="H5" s="163"/>
    </row>
    <row r="6" spans="1:19" s="62" customFormat="1">
      <c r="B6" s="1150"/>
      <c r="C6" s="1150"/>
      <c r="D6" s="1312" t="s">
        <v>722</v>
      </c>
      <c r="E6" s="1313"/>
      <c r="F6" s="1304" t="s">
        <v>729</v>
      </c>
      <c r="G6" s="1305"/>
      <c r="H6" s="323" t="s">
        <v>117</v>
      </c>
    </row>
    <row r="7" spans="1:19" s="62" customFormat="1" ht="21.75" customHeight="1">
      <c r="B7" s="1148" t="s">
        <v>361</v>
      </c>
      <c r="C7" s="1148"/>
      <c r="D7" s="1296" t="s">
        <v>362</v>
      </c>
      <c r="E7" s="1297"/>
      <c r="F7" s="1185" t="s">
        <v>362</v>
      </c>
      <c r="G7" s="1186"/>
      <c r="H7" s="113" t="s">
        <v>362</v>
      </c>
    </row>
    <row r="8" spans="1:19" s="428" customFormat="1" ht="15" customHeight="1">
      <c r="B8" s="1148" t="s">
        <v>96</v>
      </c>
      <c r="C8" s="1148"/>
      <c r="D8" s="1314" t="s">
        <v>97</v>
      </c>
      <c r="E8" s="1315"/>
      <c r="F8" s="1160" t="s">
        <v>97</v>
      </c>
      <c r="G8" s="1162"/>
      <c r="H8" s="114" t="s">
        <v>97</v>
      </c>
    </row>
    <row r="9" spans="1:19" s="428" customFormat="1" ht="15" customHeight="1">
      <c r="B9" s="1242" t="s">
        <v>100</v>
      </c>
      <c r="C9" s="1242"/>
      <c r="D9" s="1314" t="s">
        <v>101</v>
      </c>
      <c r="E9" s="1315"/>
      <c r="F9" s="1294" t="s">
        <v>101</v>
      </c>
      <c r="G9" s="1295"/>
      <c r="H9" s="313" t="s">
        <v>101</v>
      </c>
    </row>
    <row r="10" spans="1:19" customFormat="1" ht="15" customHeight="1">
      <c r="B10" s="1273" t="s">
        <v>350</v>
      </c>
      <c r="C10" s="529" t="s">
        <v>223</v>
      </c>
      <c r="D10" s="955" t="s">
        <v>723</v>
      </c>
      <c r="E10" s="530" t="s">
        <v>363</v>
      </c>
      <c r="F10" s="531" t="s">
        <v>752</v>
      </c>
      <c r="G10" s="532" t="s">
        <v>363</v>
      </c>
      <c r="H10" s="530" t="s">
        <v>365</v>
      </c>
      <c r="I10" s="428"/>
    </row>
    <row r="11" spans="1:19" customFormat="1" ht="33.75">
      <c r="B11" s="1274"/>
      <c r="C11" s="533" t="s">
        <v>225</v>
      </c>
      <c r="D11" s="534" t="s">
        <v>226</v>
      </c>
      <c r="E11" s="534" t="s">
        <v>226</v>
      </c>
      <c r="F11" s="535" t="s">
        <v>366</v>
      </c>
      <c r="G11" s="536" t="s">
        <v>367</v>
      </c>
      <c r="H11" s="534" t="s">
        <v>226</v>
      </c>
      <c r="I11" s="428"/>
    </row>
    <row r="12" spans="1:19" customFormat="1">
      <c r="B12" s="1275"/>
      <c r="C12" s="537" t="s">
        <v>355</v>
      </c>
      <c r="D12" s="1316" t="s">
        <v>349</v>
      </c>
      <c r="E12" s="1317"/>
      <c r="F12" s="1288" t="s">
        <v>349</v>
      </c>
      <c r="G12" s="1288"/>
      <c r="H12" s="538" t="s">
        <v>349</v>
      </c>
    </row>
    <row r="13" spans="1:19" customFormat="1" ht="60" customHeight="1">
      <c r="A13" s="24"/>
      <c r="B13" s="1285" t="s">
        <v>146</v>
      </c>
      <c r="C13" s="317" t="s">
        <v>104</v>
      </c>
      <c r="D13" s="1300" t="s">
        <v>724</v>
      </c>
      <c r="E13" s="1301"/>
      <c r="F13" s="1289"/>
      <c r="G13" s="1290"/>
      <c r="H13" s="540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</row>
    <row r="14" spans="1:19" s="428" customFormat="1" ht="15" customHeight="1">
      <c r="B14" s="1286"/>
      <c r="C14" s="117" t="s">
        <v>147</v>
      </c>
      <c r="D14" s="1298">
        <f>'Петли, защ, скр ручки_база'!N64*скидки_наценки!$D$10*скидки_наценки!$F$10/скидки_наценки!$B$4</f>
        <v>5040</v>
      </c>
      <c r="E14" s="1299"/>
      <c r="F14" s="1291">
        <f>'Петли, защ, скр ручки_база'!O64*скидки_наценки!$D$10*скидки_наценки!$F$10/скидки_наценки!$B$4</f>
        <v>0</v>
      </c>
      <c r="G14" s="1292"/>
      <c r="H14" s="421" t="s">
        <v>244</v>
      </c>
    </row>
    <row r="15" spans="1:19" customFormat="1" ht="60" customHeight="1">
      <c r="A15" s="24"/>
      <c r="B15" s="1286"/>
      <c r="C15" s="115" t="s">
        <v>189</v>
      </c>
      <c r="D15" s="1300" t="s">
        <v>725</v>
      </c>
      <c r="E15" s="1301"/>
      <c r="F15" s="439"/>
      <c r="G15" s="440" t="s">
        <v>370</v>
      </c>
      <c r="H15" s="347" t="s">
        <v>371</v>
      </c>
      <c r="I15" s="349"/>
      <c r="J15" s="24"/>
      <c r="K15" s="24"/>
      <c r="L15" s="24"/>
      <c r="M15" s="24"/>
      <c r="N15" s="24"/>
      <c r="O15" s="24"/>
      <c r="P15" s="24"/>
      <c r="Q15" s="24"/>
      <c r="R15" s="24"/>
      <c r="S15" s="24"/>
    </row>
    <row r="16" spans="1:19" s="428" customFormat="1" ht="15" customHeight="1">
      <c r="B16" s="1286"/>
      <c r="C16" s="117" t="s">
        <v>147</v>
      </c>
      <c r="D16" s="1298">
        <f>'Петли, защ, скр ручки_база'!N66*скидки_наценки!$D$10*скидки_наценки!$F$10/скидки_наценки!$B$4</f>
        <v>4130</v>
      </c>
      <c r="E16" s="1299"/>
      <c r="F16" s="1291">
        <f>'Петли, защ, скр ручки_база'!P66*скидки_наценки!$D$10*скидки_наценки!$F$10/скидки_наценки!$B$4</f>
        <v>3780</v>
      </c>
      <c r="G16" s="1293"/>
      <c r="H16" s="421">
        <f>'Петли, защ, скр ручки_база'!Q66*скидки_наценки!$D$10*скидки_наценки!$F$10/скидки_наценки!$B$4</f>
        <v>4020</v>
      </c>
    </row>
    <row r="17" spans="1:17" ht="60" customHeight="1">
      <c r="B17" s="1286"/>
      <c r="C17" s="115" t="s">
        <v>372</v>
      </c>
      <c r="D17" s="1318" t="s">
        <v>720</v>
      </c>
      <c r="E17" s="1319"/>
      <c r="F17" s="542"/>
      <c r="G17" s="543" t="s">
        <v>374</v>
      </c>
      <c r="H17" s="347" t="s">
        <v>374</v>
      </c>
    </row>
    <row r="18" spans="1:17" s="428" customFormat="1" ht="15" customHeight="1">
      <c r="B18" s="1286"/>
      <c r="C18" s="117" t="s">
        <v>147</v>
      </c>
      <c r="D18" s="1298" t="s">
        <v>244</v>
      </c>
      <c r="E18" s="1299"/>
      <c r="F18" s="544"/>
      <c r="G18" s="545">
        <f>'Петли, защ, скр ручки_база'!P68*скидки_наценки!$D$10*скидки_наценки!$F$10/скидки_наценки!$B$4</f>
        <v>4350</v>
      </c>
      <c r="H18" s="421">
        <f>'Петли, защ, скр ручки_база'!Q68*скидки_наценки!$D$10*скидки_наценки!$F$10/скидки_наценки!$B$4</f>
        <v>4410</v>
      </c>
    </row>
    <row r="19" spans="1:17" ht="60" customHeight="1">
      <c r="B19" s="1286"/>
      <c r="C19" s="121" t="s">
        <v>209</v>
      </c>
      <c r="D19" s="1300" t="s">
        <v>376</v>
      </c>
      <c r="E19" s="1301"/>
      <c r="F19" s="546"/>
      <c r="G19" s="547" t="s">
        <v>376</v>
      </c>
      <c r="H19" s="347" t="s">
        <v>376</v>
      </c>
    </row>
    <row r="20" spans="1:17" s="428" customFormat="1" ht="15" customHeight="1">
      <c r="B20" s="1286"/>
      <c r="C20" s="117" t="s">
        <v>147</v>
      </c>
      <c r="D20" s="1298">
        <f>'Петли, защ, скр ручки_база'!N70*скидки_наценки!$D$10*скидки_наценки!$F$10/скидки_наценки!$B$4</f>
        <v>4130</v>
      </c>
      <c r="E20" s="1299"/>
      <c r="F20" s="544"/>
      <c r="G20" s="545">
        <f>'Петли, защ, скр ручки_база'!P70*скидки_наценки!$D$10*скидки_наценки!$F$10/скидки_наценки!$B$4</f>
        <v>4200</v>
      </c>
      <c r="H20" s="421">
        <f>'Петли, защ, скр ручки_база'!Q70*скидки_наценки!$D$10*скидки_наценки!$F$10/скидки_наценки!$B$4</f>
        <v>4410</v>
      </c>
    </row>
    <row r="21" spans="1:17" ht="60" customHeight="1">
      <c r="B21" s="1286"/>
      <c r="C21" s="121" t="s">
        <v>105</v>
      </c>
      <c r="D21" s="1300" t="s">
        <v>726</v>
      </c>
      <c r="E21" s="1301"/>
      <c r="F21" s="546"/>
      <c r="G21" s="547" t="s">
        <v>378</v>
      </c>
      <c r="H21" s="347" t="s">
        <v>378</v>
      </c>
    </row>
    <row r="22" spans="1:17" s="428" customFormat="1" ht="15" customHeight="1">
      <c r="B22" s="1286"/>
      <c r="C22" s="117" t="s">
        <v>147</v>
      </c>
      <c r="D22" s="1298">
        <f>'Петли, защ, скр ручки_база'!N72*скидки_наценки!$D$10*скидки_наценки!$F$10/скидки_наценки!$B$4</f>
        <v>5150</v>
      </c>
      <c r="E22" s="1299"/>
      <c r="F22" s="544"/>
      <c r="G22" s="545">
        <f>'Петли, защ, скр ручки_база'!P72*скидки_наценки!$D$10*скидки_наценки!$F$10/скидки_наценки!$B$4</f>
        <v>3890</v>
      </c>
      <c r="H22" s="421">
        <f>'Петли, защ, скр ручки_база'!Q72*скидки_наценки!$D$10*скидки_наценки!$F$10/скидки_наценки!$B$4</f>
        <v>4520</v>
      </c>
    </row>
    <row r="23" spans="1:17" ht="60" customHeight="1">
      <c r="B23" s="1286"/>
      <c r="C23" s="122" t="s">
        <v>379</v>
      </c>
      <c r="D23" s="1300" t="s">
        <v>727</v>
      </c>
      <c r="E23" s="1301"/>
      <c r="F23" s="546"/>
      <c r="G23" s="547" t="s">
        <v>381</v>
      </c>
      <c r="H23" s="347" t="s">
        <v>381</v>
      </c>
    </row>
    <row r="24" spans="1:17" s="428" customFormat="1" ht="15" customHeight="1">
      <c r="B24" s="1286"/>
      <c r="C24" s="117" t="s">
        <v>147</v>
      </c>
      <c r="D24" s="1298">
        <f>'Петли, защ, скр ручки_база'!N74*скидки_наценки!$D$10*скидки_наценки!$F$10/скидки_наценки!$B$4</f>
        <v>5040</v>
      </c>
      <c r="E24" s="1299"/>
      <c r="F24" s="544"/>
      <c r="G24" s="545">
        <f>'Петли, защ, скр ручки_база'!P74*скидки_наценки!$D$10*скидки_наценки!$F$10/скидки_наценки!$B$4</f>
        <v>4890</v>
      </c>
      <c r="H24" s="421">
        <f>'Петли, защ, скр ручки_база'!Q74*скидки_наценки!$D$10*скидки_наценки!$F$10/скидки_наценки!$B$4</f>
        <v>5570</v>
      </c>
    </row>
    <row r="25" spans="1:17" ht="60" customHeight="1">
      <c r="B25" s="1286"/>
      <c r="C25" s="122" t="s">
        <v>382</v>
      </c>
      <c r="D25" s="1300" t="s">
        <v>384</v>
      </c>
      <c r="E25" s="1301"/>
      <c r="F25" s="546"/>
      <c r="G25" s="547" t="s">
        <v>384</v>
      </c>
      <c r="H25" s="347" t="s">
        <v>384</v>
      </c>
    </row>
    <row r="26" spans="1:17" s="428" customFormat="1" ht="15" customHeight="1">
      <c r="B26" s="1287"/>
      <c r="C26" s="117" t="s">
        <v>147</v>
      </c>
      <c r="D26" s="1298">
        <f>'Петли, защ, скр ручки_база'!N76*скидки_наценки!$D$10*скидки_наценки!$F$10/скидки_наценки!$B$4</f>
        <v>4700</v>
      </c>
      <c r="E26" s="1299"/>
      <c r="F26" s="544"/>
      <c r="G26" s="545">
        <f>'Петли, защ, скр ручки_база'!P76*скидки_наценки!$D$10*скидки_наценки!$F$10/скидки_наценки!$B$4</f>
        <v>4200</v>
      </c>
      <c r="H26" s="421">
        <f>'Петли, защ, скр ручки_база'!Q76*скидки_наценки!$D$10*скидки_наценки!$F$10/скидки_наценки!$B$4</f>
        <v>4830</v>
      </c>
    </row>
    <row r="27" spans="1:17" s="428" customFormat="1" ht="15" customHeight="1"/>
    <row r="28" spans="1:17" s="428" customFormat="1" ht="15" customHeight="1"/>
    <row r="29" spans="1:17" s="428" customFormat="1" ht="15" customHeight="1">
      <c r="D29" s="1320" t="s">
        <v>720</v>
      </c>
      <c r="E29" s="1321"/>
      <c r="F29" s="1321" t="s">
        <v>385</v>
      </c>
      <c r="G29" s="1321"/>
      <c r="H29" s="1321"/>
    </row>
    <row r="30" spans="1:17" ht="19.5" customHeight="1">
      <c r="A30" s="548"/>
      <c r="B30" s="548"/>
      <c r="C30" s="1328" t="s">
        <v>717</v>
      </c>
      <c r="D30" s="1328"/>
      <c r="E30" s="1328"/>
      <c r="F30" s="1328"/>
      <c r="G30" s="1328"/>
      <c r="H30" s="956">
        <f>'Петли, защ, скр ручки_база'!Q78*скидки_наценки!$D$10*скидки_наценки!$F$10/скидки_наценки!$B$4</f>
        <v>250</v>
      </c>
      <c r="I30" s="284"/>
      <c r="J30" s="284"/>
      <c r="K30" s="64"/>
      <c r="L30" s="284"/>
      <c r="M30" s="247"/>
      <c r="N30" s="284"/>
      <c r="O30" s="64"/>
      <c r="P30" s="284"/>
      <c r="Q30" s="247"/>
    </row>
    <row r="31" spans="1:17" ht="15.75" thickBot="1">
      <c r="A31" s="548"/>
      <c r="B31" s="548"/>
      <c r="E31" s="549"/>
      <c r="I31" s="284"/>
      <c r="J31" s="284"/>
      <c r="K31" s="64"/>
      <c r="L31" s="284"/>
      <c r="M31" s="247"/>
      <c r="N31" s="284"/>
      <c r="O31" s="64"/>
      <c r="P31" s="284"/>
      <c r="Q31" s="247"/>
    </row>
    <row r="32" spans="1:17" ht="18.75" customHeight="1">
      <c r="A32" s="247"/>
      <c r="B32" s="247"/>
      <c r="C32" s="1322" t="s">
        <v>728</v>
      </c>
      <c r="D32" s="1323"/>
      <c r="E32" s="1323"/>
      <c r="F32" s="1323"/>
      <c r="G32" s="1323"/>
      <c r="H32" s="1324"/>
      <c r="I32" s="284"/>
      <c r="J32" s="560"/>
      <c r="K32" s="560"/>
      <c r="L32" s="560"/>
      <c r="M32" s="247"/>
      <c r="N32" s="284"/>
      <c r="O32" s="64"/>
      <c r="P32" s="284"/>
      <c r="Q32" s="247"/>
    </row>
    <row r="33" spans="1:17" s="428" customFormat="1" ht="18.75" customHeight="1" thickBot="1">
      <c r="A33" s="550"/>
      <c r="B33" s="551"/>
      <c r="C33" s="1325"/>
      <c r="D33" s="1326"/>
      <c r="E33" s="1326"/>
      <c r="F33" s="1326"/>
      <c r="G33" s="1326"/>
      <c r="H33" s="1327"/>
      <c r="I33" s="553"/>
      <c r="J33" s="561"/>
      <c r="K33" s="550"/>
      <c r="L33" s="550"/>
      <c r="M33" s="550"/>
      <c r="N33" s="562"/>
      <c r="O33" s="562"/>
      <c r="P33" s="562"/>
      <c r="Q33" s="550"/>
    </row>
    <row r="34" spans="1:17" s="2" customFormat="1" ht="12.75" customHeight="1">
      <c r="A34" s="554"/>
      <c r="B34" s="555"/>
      <c r="C34" s="556"/>
      <c r="D34" s="556"/>
      <c r="E34" s="557"/>
      <c r="F34" s="557"/>
      <c r="G34" s="557"/>
      <c r="H34" s="557"/>
      <c r="I34" s="558"/>
      <c r="J34" s="563"/>
      <c r="K34" s="563"/>
      <c r="L34" s="563"/>
      <c r="M34" s="554"/>
      <c r="N34" s="564"/>
      <c r="O34" s="564"/>
      <c r="P34" s="564"/>
      <c r="Q34" s="554"/>
    </row>
    <row r="35" spans="1:17" customFormat="1" ht="15.75">
      <c r="A35" s="64"/>
      <c r="B35" s="551"/>
      <c r="C35" s="552"/>
      <c r="D35" s="552"/>
      <c r="E35" s="123"/>
      <c r="F35" s="123"/>
      <c r="G35" s="123"/>
      <c r="H35" s="123"/>
      <c r="I35" s="553"/>
      <c r="J35" s="561"/>
      <c r="K35" s="561"/>
      <c r="L35" s="561"/>
      <c r="M35" s="64"/>
      <c r="N35" s="562"/>
      <c r="O35" s="562"/>
      <c r="P35" s="562"/>
      <c r="Q35" s="64"/>
    </row>
    <row r="36" spans="1:17" customFormat="1" ht="15.75">
      <c r="A36" s="64"/>
      <c r="B36" s="551"/>
      <c r="C36" s="552"/>
      <c r="D36" s="552"/>
      <c r="E36" s="123"/>
      <c r="F36" s="123"/>
      <c r="G36" s="123"/>
      <c r="H36" s="123"/>
      <c r="I36" s="553"/>
      <c r="J36" s="561"/>
      <c r="K36" s="561"/>
      <c r="L36" s="561"/>
      <c r="M36" s="64"/>
      <c r="N36" s="562"/>
      <c r="O36" s="562"/>
      <c r="P36" s="562"/>
      <c r="Q36" s="64"/>
    </row>
    <row r="37" spans="1:17" s="2" customFormat="1" ht="15.75">
      <c r="A37" s="554"/>
      <c r="B37" s="555"/>
      <c r="C37" s="556"/>
      <c r="D37" s="556"/>
      <c r="E37" s="557"/>
      <c r="F37" s="557"/>
      <c r="G37" s="557"/>
      <c r="H37" s="557"/>
      <c r="I37" s="558"/>
      <c r="J37" s="563"/>
      <c r="K37" s="563"/>
      <c r="L37" s="563"/>
      <c r="M37" s="554"/>
      <c r="N37" s="564"/>
      <c r="O37" s="564"/>
      <c r="P37" s="564"/>
      <c r="Q37" s="554"/>
    </row>
    <row r="38" spans="1:17" customFormat="1" ht="15.75">
      <c r="A38" s="64"/>
      <c r="B38" s="551"/>
      <c r="C38" s="552"/>
      <c r="D38" s="552"/>
      <c r="E38" s="123"/>
      <c r="F38" s="123"/>
      <c r="G38" s="123"/>
      <c r="H38" s="123"/>
      <c r="I38" s="553"/>
      <c r="J38" s="561"/>
      <c r="K38" s="561"/>
      <c r="L38" s="561"/>
      <c r="M38" s="64"/>
      <c r="N38" s="562"/>
      <c r="O38" s="562"/>
      <c r="P38" s="562"/>
      <c r="Q38" s="64"/>
    </row>
    <row r="39" spans="1:17" customFormat="1" ht="15.75">
      <c r="A39" s="64"/>
      <c r="B39" s="551"/>
      <c r="C39" s="552"/>
      <c r="D39" s="552"/>
      <c r="E39" s="123"/>
      <c r="F39" s="123"/>
      <c r="G39" s="123"/>
      <c r="H39" s="123"/>
      <c r="I39" s="553"/>
      <c r="J39" s="561"/>
      <c r="K39" s="561"/>
      <c r="L39" s="561"/>
      <c r="M39" s="64"/>
      <c r="N39" s="562"/>
      <c r="O39" s="562"/>
      <c r="P39" s="562"/>
      <c r="Q39" s="64"/>
    </row>
    <row r="40" spans="1:17" customFormat="1" ht="27.75" customHeight="1">
      <c r="A40" s="64"/>
      <c r="B40" s="551"/>
      <c r="C40" s="552"/>
      <c r="D40" s="552"/>
      <c r="E40" s="64"/>
      <c r="F40" s="123"/>
      <c r="G40" s="123"/>
      <c r="H40" s="123"/>
      <c r="I40" s="553"/>
      <c r="J40" s="561"/>
      <c r="K40" s="561"/>
      <c r="L40" s="561"/>
      <c r="M40" s="64"/>
      <c r="N40" s="562"/>
      <c r="O40" s="64"/>
      <c r="P40" s="64"/>
      <c r="Q40" s="64"/>
    </row>
    <row r="41" spans="1:17" customFormat="1" ht="15.75">
      <c r="A41" s="64"/>
      <c r="B41" s="559"/>
      <c r="C41" s="552"/>
      <c r="D41" s="552"/>
      <c r="E41" s="123"/>
      <c r="F41" s="123"/>
      <c r="G41" s="123"/>
      <c r="H41" s="123"/>
      <c r="I41" s="64"/>
      <c r="J41" s="64"/>
      <c r="K41" s="64"/>
      <c r="L41" s="64"/>
      <c r="M41" s="64"/>
      <c r="N41" s="64"/>
      <c r="O41" s="64"/>
      <c r="P41" s="64"/>
      <c r="Q41" s="64"/>
    </row>
    <row r="42" spans="1:17">
      <c r="A42" s="247"/>
      <c r="B42" s="247"/>
      <c r="C42" s="64"/>
      <c r="D42" s="64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</row>
    <row r="43" spans="1:17">
      <c r="A43" s="247"/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</row>
    <row r="44" spans="1:17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</row>
    <row r="45" spans="1:17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</row>
  </sheetData>
  <mergeCells count="42">
    <mergeCell ref="D29:E29"/>
    <mergeCell ref="C32:H33"/>
    <mergeCell ref="C30:G30"/>
    <mergeCell ref="D23:E23"/>
    <mergeCell ref="D24:E24"/>
    <mergeCell ref="D25:E25"/>
    <mergeCell ref="D26:E26"/>
    <mergeCell ref="F29:H29"/>
    <mergeCell ref="D22:E22"/>
    <mergeCell ref="D8:E8"/>
    <mergeCell ref="D9:E9"/>
    <mergeCell ref="D12:E12"/>
    <mergeCell ref="D16:E16"/>
    <mergeCell ref="D17:E17"/>
    <mergeCell ref="D13:E13"/>
    <mergeCell ref="D14:E14"/>
    <mergeCell ref="D15:E15"/>
    <mergeCell ref="D18:E18"/>
    <mergeCell ref="D19:E19"/>
    <mergeCell ref="B2:H2"/>
    <mergeCell ref="F5:G5"/>
    <mergeCell ref="F6:G6"/>
    <mergeCell ref="D4:G4"/>
    <mergeCell ref="D3:H3"/>
    <mergeCell ref="D5:E5"/>
    <mergeCell ref="D6:E6"/>
    <mergeCell ref="B10:B12"/>
    <mergeCell ref="B13:B26"/>
    <mergeCell ref="B3:C6"/>
    <mergeCell ref="F12:G12"/>
    <mergeCell ref="F13:G13"/>
    <mergeCell ref="F14:G14"/>
    <mergeCell ref="F16:G16"/>
    <mergeCell ref="B7:C7"/>
    <mergeCell ref="F7:G7"/>
    <mergeCell ref="B8:C8"/>
    <mergeCell ref="F8:G8"/>
    <mergeCell ref="B9:C9"/>
    <mergeCell ref="F9:G9"/>
    <mergeCell ref="D7:E7"/>
    <mergeCell ref="D20:E20"/>
    <mergeCell ref="D21:E21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A1:O40"/>
  <sheetViews>
    <sheetView view="pageBreakPreview" zoomScale="70" zoomScaleNormal="100" workbookViewId="0">
      <pane xSplit="10" ySplit="7" topLeftCell="K8" activePane="bottomRight" state="frozen"/>
      <selection pane="topRight"/>
      <selection pane="bottomLeft"/>
      <selection pane="bottomRight" activeCell="C14" sqref="C14"/>
    </sheetView>
  </sheetViews>
  <sheetFormatPr defaultColWidth="27.28515625" defaultRowHeight="15"/>
  <cols>
    <col min="1" max="1" width="2.140625" style="24" customWidth="1"/>
    <col min="2" max="2" width="21.5703125" style="24" customWidth="1"/>
    <col min="3" max="3" width="18.140625" style="24" customWidth="1"/>
    <col min="4" max="4" width="16.7109375" style="24" customWidth="1"/>
    <col min="5" max="7" width="18.140625" style="24" customWidth="1"/>
    <col min="8" max="8" width="15.85546875" style="24" customWidth="1"/>
    <col min="9" max="10" width="18.140625" style="24" customWidth="1"/>
    <col min="11" max="11" width="16.140625" style="24" customWidth="1"/>
    <col min="12" max="12" width="15.85546875" style="24" customWidth="1"/>
    <col min="13" max="14" width="18.140625" style="24" customWidth="1"/>
    <col min="15" max="16384" width="27.28515625" style="24"/>
  </cols>
  <sheetData>
    <row r="1" spans="1:15" s="21" customFormat="1">
      <c r="A1" s="3" t="s">
        <v>20</v>
      </c>
    </row>
    <row r="2" spans="1:15" customFormat="1" ht="15" customHeight="1">
      <c r="A2" s="423"/>
      <c r="B2" s="424"/>
      <c r="C2" s="1175" t="s">
        <v>128</v>
      </c>
      <c r="D2" s="1331"/>
      <c r="E2" s="1176"/>
      <c r="F2" s="1176"/>
      <c r="G2" s="1176"/>
      <c r="H2" s="1331"/>
      <c r="I2" s="1176"/>
      <c r="J2" s="1176"/>
      <c r="K2" s="1331"/>
      <c r="L2" s="1331"/>
      <c r="M2" s="1176"/>
      <c r="N2" s="1177"/>
    </row>
    <row r="3" spans="1:15" customFormat="1" ht="65.25" customHeight="1">
      <c r="A3" s="1153"/>
      <c r="B3" s="1170"/>
      <c r="C3" s="1195"/>
      <c r="D3" s="1332"/>
      <c r="E3" s="1195"/>
      <c r="F3" s="1195"/>
      <c r="G3" s="1195"/>
      <c r="H3" s="1332"/>
      <c r="I3" s="1195"/>
      <c r="J3" s="1304"/>
      <c r="K3" s="333"/>
      <c r="L3" s="333"/>
      <c r="N3" s="323"/>
    </row>
    <row r="4" spans="1:15" s="520" customFormat="1" ht="12.75" customHeight="1">
      <c r="A4" s="1153"/>
      <c r="B4" s="1170"/>
      <c r="C4" s="1191" t="s">
        <v>129</v>
      </c>
      <c r="D4" s="1333"/>
      <c r="E4" s="1196"/>
      <c r="F4" s="1196"/>
      <c r="G4" s="1191" t="s">
        <v>130</v>
      </c>
      <c r="H4" s="1333"/>
      <c r="I4" s="1196"/>
      <c r="J4" s="1333"/>
      <c r="K4" s="1335" t="s">
        <v>776</v>
      </c>
      <c r="L4" s="1336" t="s">
        <v>386</v>
      </c>
      <c r="M4" s="1152" t="s">
        <v>386</v>
      </c>
      <c r="N4" s="1334" t="s">
        <v>387</v>
      </c>
    </row>
    <row r="5" spans="1:15" s="520" customFormat="1" ht="12.75" customHeight="1">
      <c r="A5" s="1153"/>
      <c r="B5" s="1170"/>
      <c r="C5" s="1191" t="s">
        <v>131</v>
      </c>
      <c r="D5" s="1333"/>
      <c r="E5" s="1192"/>
      <c r="F5" s="425" t="s">
        <v>132</v>
      </c>
      <c r="G5" s="1191" t="s">
        <v>131</v>
      </c>
      <c r="H5" s="1333"/>
      <c r="I5" s="1192"/>
      <c r="J5" s="1062" t="s">
        <v>132</v>
      </c>
      <c r="K5" s="1335"/>
      <c r="L5" s="1336"/>
      <c r="M5" s="1156"/>
      <c r="N5" s="1278"/>
    </row>
    <row r="6" spans="1:15" customFormat="1">
      <c r="A6" s="1155"/>
      <c r="B6" s="1171"/>
      <c r="C6" s="111" t="s">
        <v>133</v>
      </c>
      <c r="D6" s="1059" t="s">
        <v>778</v>
      </c>
      <c r="E6" s="111" t="s">
        <v>134</v>
      </c>
      <c r="F6" s="111" t="s">
        <v>135</v>
      </c>
      <c r="G6" s="111" t="s">
        <v>133</v>
      </c>
      <c r="H6" s="1059" t="s">
        <v>778</v>
      </c>
      <c r="I6" s="111" t="s">
        <v>136</v>
      </c>
      <c r="J6" s="111" t="s">
        <v>137</v>
      </c>
      <c r="K6" s="1059" t="s">
        <v>778</v>
      </c>
      <c r="L6" s="1059" t="s">
        <v>778</v>
      </c>
      <c r="M6" s="111" t="s">
        <v>388</v>
      </c>
      <c r="N6" s="522" t="s">
        <v>143</v>
      </c>
    </row>
    <row r="7" spans="1:15" s="428" customFormat="1" ht="11.25" customHeight="1">
      <c r="A7" s="1148" t="s">
        <v>96</v>
      </c>
      <c r="B7" s="1185"/>
      <c r="C7" s="1069" t="s">
        <v>138</v>
      </c>
      <c r="D7" s="904" t="s">
        <v>777</v>
      </c>
      <c r="E7" s="114" t="s">
        <v>123</v>
      </c>
      <c r="F7" s="114" t="s">
        <v>123</v>
      </c>
      <c r="G7" s="114" t="s">
        <v>138</v>
      </c>
      <c r="H7" s="904" t="s">
        <v>777</v>
      </c>
      <c r="I7" s="114" t="s">
        <v>123</v>
      </c>
      <c r="J7" s="114" t="s">
        <v>123</v>
      </c>
      <c r="K7" s="904" t="s">
        <v>777</v>
      </c>
      <c r="L7" s="904" t="s">
        <v>777</v>
      </c>
      <c r="M7" s="114" t="s">
        <v>123</v>
      </c>
      <c r="N7" s="114" t="s">
        <v>123</v>
      </c>
    </row>
    <row r="8" spans="1:15" s="428" customFormat="1" ht="11.25" customHeight="1">
      <c r="A8" s="1148" t="s">
        <v>100</v>
      </c>
      <c r="B8" s="1185"/>
      <c r="C8" s="426" t="s">
        <v>101</v>
      </c>
      <c r="D8" s="904" t="s">
        <v>101</v>
      </c>
      <c r="E8" s="114" t="s">
        <v>102</v>
      </c>
      <c r="F8" s="114" t="s">
        <v>102</v>
      </c>
      <c r="G8" s="426" t="s">
        <v>101</v>
      </c>
      <c r="H8" s="904" t="s">
        <v>101</v>
      </c>
      <c r="I8" s="114" t="s">
        <v>102</v>
      </c>
      <c r="J8" s="114" t="s">
        <v>102</v>
      </c>
      <c r="K8" s="904" t="s">
        <v>101</v>
      </c>
      <c r="L8" s="904" t="s">
        <v>101</v>
      </c>
      <c r="M8" s="114" t="s">
        <v>102</v>
      </c>
      <c r="N8" s="114" t="s">
        <v>102</v>
      </c>
    </row>
    <row r="9" spans="1:15" s="428" customFormat="1" ht="80.25" customHeight="1">
      <c r="A9" s="1060"/>
      <c r="B9" s="1061" t="s">
        <v>794</v>
      </c>
      <c r="C9" s="116"/>
      <c r="D9" s="905"/>
      <c r="E9" s="116" t="s">
        <v>720</v>
      </c>
      <c r="F9" s="116" t="s">
        <v>720</v>
      </c>
      <c r="G9" s="116" t="s">
        <v>720</v>
      </c>
      <c r="H9" s="905"/>
      <c r="I9" s="116" t="s">
        <v>720</v>
      </c>
      <c r="J9" s="116" t="s">
        <v>720</v>
      </c>
      <c r="K9" s="905"/>
      <c r="L9" s="905" t="s">
        <v>793</v>
      </c>
      <c r="M9" s="116" t="s">
        <v>390</v>
      </c>
      <c r="N9" s="116"/>
    </row>
    <row r="10" spans="1:15" s="428" customFormat="1" ht="21">
      <c r="A10" s="1060"/>
      <c r="B10" s="117" t="s">
        <v>147</v>
      </c>
      <c r="C10" s="119" t="s">
        <v>720</v>
      </c>
      <c r="D10" s="1017">
        <f>'Петли, защ, скр ручки_база'!D104*скидки_наценки!$D$10*скидки_наценки!$F$10/скидки_наценки!$B$4</f>
        <v>2650</v>
      </c>
      <c r="E10" s="119">
        <f>'Петли, защ, скр ручки_база'!E89*скидки_наценки!$D$10*скидки_наценки!$F$10/скидки_наценки!$B$4</f>
        <v>0</v>
      </c>
      <c r="F10" s="119">
        <f>'Петли, защ, скр ручки_база'!F89*скидки_наценки!$D$10*скидки_наценки!$F$10/скидки_наценки!$B$4</f>
        <v>0</v>
      </c>
      <c r="G10" s="119" t="s">
        <v>720</v>
      </c>
      <c r="H10" s="1017">
        <f>'Петли, защ, скр ручки_база'!D104*скидки_наценки!$D$10*скидки_наценки!$F$10/скидки_наценки!$B$4</f>
        <v>2650</v>
      </c>
      <c r="I10" s="119">
        <f>'Петли, защ, скр ручки_база'!H89*скидки_наценки!$D$10*скидки_наценки!$F$10/скидки_наценки!$B$4</f>
        <v>0</v>
      </c>
      <c r="J10" s="119">
        <f>'Петли, защ, скр ручки_база'!I89*скидки_наценки!$D$10*скидки_наценки!$F$10/скидки_наценки!$B$4</f>
        <v>0</v>
      </c>
      <c r="K10" s="1017"/>
      <c r="L10" s="1017">
        <f>'Петли, защ, скр ручки_база'!F104*скидки_наценки!$D$10*скидки_наценки!$F$10/скидки_наценки!$B$4</f>
        <v>1020</v>
      </c>
      <c r="M10" s="119">
        <f>'Петли, защ, скр ручки_база'!J91*скидки_наценки!$D$10*скидки_наценки!$F$10/скидки_наценки!$B$4</f>
        <v>300</v>
      </c>
      <c r="N10" s="119">
        <f>'Петли, защ, скр ручки_база'!K89*скидки_наценки!$D$10*скидки_наценки!$F$10/скидки_наценки!$B$4</f>
        <v>0</v>
      </c>
    </row>
    <row r="11" spans="1:15" s="428" customFormat="1" ht="60" customHeight="1">
      <c r="A11" s="1329"/>
      <c r="B11" s="115" t="s">
        <v>189</v>
      </c>
      <c r="C11" s="116" t="s">
        <v>389</v>
      </c>
      <c r="D11" s="905"/>
      <c r="E11" s="116" t="s">
        <v>369</v>
      </c>
      <c r="F11" s="116" t="s">
        <v>369</v>
      </c>
      <c r="G11" s="116" t="s">
        <v>389</v>
      </c>
      <c r="H11" s="905"/>
      <c r="I11" s="116" t="s">
        <v>369</v>
      </c>
      <c r="J11" s="116" t="s">
        <v>369</v>
      </c>
      <c r="K11" s="905" t="s">
        <v>786</v>
      </c>
      <c r="L11" s="905" t="s">
        <v>792</v>
      </c>
      <c r="M11" s="116" t="s">
        <v>390</v>
      </c>
      <c r="N11" s="116"/>
    </row>
    <row r="12" spans="1:15" s="428" customFormat="1" ht="21">
      <c r="A12" s="1329"/>
      <c r="B12" s="117" t="s">
        <v>147</v>
      </c>
      <c r="C12" s="119">
        <f>'Петли, защ, скр ручки_база'!D91*скидки_наценки!$D$10*скидки_наценки!$F$10/скидки_наценки!$B$4</f>
        <v>4180</v>
      </c>
      <c r="D12" s="1017" t="s">
        <v>244</v>
      </c>
      <c r="E12" s="119">
        <f>'Петли, защ, скр ручки_база'!E91*скидки_наценки!$D$10*скидки_наценки!$F$10/скидки_наценки!$B$4</f>
        <v>1800</v>
      </c>
      <c r="F12" s="119">
        <f>'Петли, защ, скр ручки_база'!F91*скидки_наценки!$D$10*скидки_наценки!$F$10/скидки_наценки!$B$4</f>
        <v>1540</v>
      </c>
      <c r="G12" s="119">
        <f>'Петли, защ, скр ручки_база'!G91*скидки_наценки!$D$10*скидки_наценки!$F$10/скидки_наценки!$B$4</f>
        <v>3880</v>
      </c>
      <c r="H12" s="1017" t="s">
        <v>244</v>
      </c>
      <c r="I12" s="119">
        <f>'Петли, защ, скр ручки_база'!H91*скидки_наценки!$D$10*скидки_наценки!$F$10/скидки_наценки!$B$4</f>
        <v>1800</v>
      </c>
      <c r="J12" s="119">
        <f>'Петли, защ, скр ручки_база'!I91*скидки_наценки!$D$10*скидки_наценки!$F$10/скидки_наценки!$B$4</f>
        <v>1540</v>
      </c>
      <c r="K12" s="1017">
        <f>'Петли, защ, скр ручки_база'!H104*скидки_наценки!$D$10*скидки_наценки!$F$10/скидки_наценки!$B$4</f>
        <v>400</v>
      </c>
      <c r="L12" s="1017">
        <f>'Петли, защ, скр ручки_база'!F104*скидки_наценки!$D$10*скидки_наценки!$F$10/скидки_наценки!$B$4</f>
        <v>1020</v>
      </c>
      <c r="M12" s="119">
        <f>'Петли, защ, скр ручки_база'!J91*скидки_наценки!$D$10*скидки_наценки!$F$10/скидки_наценки!$B$4</f>
        <v>300</v>
      </c>
      <c r="N12" s="119">
        <f>'Петли, защ, скр ручки_база'!K91*скидки_наценки!$D$10*скидки_наценки!$F$10/скидки_наценки!$B$4</f>
        <v>600</v>
      </c>
    </row>
    <row r="13" spans="1:15" s="428" customFormat="1" ht="60" customHeight="1">
      <c r="A13" s="1329"/>
      <c r="B13" s="115" t="s">
        <v>372</v>
      </c>
      <c r="C13" s="116" t="s">
        <v>391</v>
      </c>
      <c r="D13" s="905"/>
      <c r="E13" s="116" t="s">
        <v>373</v>
      </c>
      <c r="F13" s="116" t="s">
        <v>373</v>
      </c>
      <c r="G13" s="116" t="s">
        <v>391</v>
      </c>
      <c r="H13" s="905"/>
      <c r="I13" s="116" t="s">
        <v>373</v>
      </c>
      <c r="J13" s="116" t="s">
        <v>373</v>
      </c>
      <c r="K13" s="905" t="s">
        <v>785</v>
      </c>
      <c r="L13" s="905" t="s">
        <v>791</v>
      </c>
      <c r="M13" s="116"/>
      <c r="N13" s="116"/>
    </row>
    <row r="14" spans="1:15" s="428" customFormat="1" ht="21">
      <c r="A14" s="1329"/>
      <c r="B14" s="117" t="s">
        <v>147</v>
      </c>
      <c r="C14" s="119">
        <f>'Петли, защ, скр ручки_база'!D93*скидки_наценки!$D$10*скидки_наценки!$F$10/скидки_наценки!$B$4</f>
        <v>3680</v>
      </c>
      <c r="D14" s="1017" t="s">
        <v>720</v>
      </c>
      <c r="E14" s="119">
        <f>'Петли, защ, скр ручки_база'!E93*скидки_наценки!$D$10*скидки_наценки!$F$10/скидки_наценки!$B$4</f>
        <v>1800</v>
      </c>
      <c r="F14" s="119">
        <f>'Петли, защ, скр ручки_база'!F93*скидки_наценки!$D$10*скидки_наценки!$F$10/скидки_наценки!$B$4</f>
        <v>1540</v>
      </c>
      <c r="G14" s="119">
        <f>'Петли, защ, скр ручки_база'!G93*скидки_наценки!$D$10*скидки_наценки!$F$10/скидки_наценки!$B$4</f>
        <v>4120</v>
      </c>
      <c r="H14" s="1017"/>
      <c r="I14" s="119">
        <f>'Петли, защ, скр ручки_база'!H93*скидки_наценки!$D$10*скидки_наценки!$F$10/скидки_наценки!$B$4</f>
        <v>1800</v>
      </c>
      <c r="J14" s="119">
        <f>'Петли, защ, скр ручки_база'!I93*скидки_наценки!$D$10*скидки_наценки!$F$10/скидки_наценки!$B$4</f>
        <v>1540</v>
      </c>
      <c r="K14" s="1017">
        <f>'Петли, защ, скр ручки_база'!H104*скидки_наценки!$D$10*скидки_наценки!$F$10/скидки_наценки!$B$4</f>
        <v>400</v>
      </c>
      <c r="L14" s="1017">
        <f>'Петли, защ, скр ручки_база'!F104*скидки_наценки!$D$10*скидки_наценки!$F$10/скидки_наценки!$B$4</f>
        <v>1020</v>
      </c>
      <c r="M14" s="119" t="s">
        <v>244</v>
      </c>
      <c r="N14" s="119">
        <f>'Петли, защ, скр ручки_база'!K93*скидки_наценки!$D$10*скидки_наценки!$F$10/скидки_наценки!$B$4</f>
        <v>600</v>
      </c>
      <c r="O14" s="523"/>
    </row>
    <row r="15" spans="1:15" s="428" customFormat="1" ht="60" customHeight="1">
      <c r="A15" s="1329"/>
      <c r="B15" s="115" t="s">
        <v>392</v>
      </c>
      <c r="C15" s="116"/>
      <c r="D15" s="905"/>
      <c r="E15" s="116"/>
      <c r="F15" s="116" t="s">
        <v>393</v>
      </c>
      <c r="G15" s="116"/>
      <c r="H15" s="905"/>
      <c r="I15" s="116"/>
      <c r="J15" s="116" t="s">
        <v>393</v>
      </c>
      <c r="K15" s="905"/>
      <c r="L15" s="905"/>
      <c r="M15" s="116"/>
      <c r="N15" s="116"/>
    </row>
    <row r="16" spans="1:15" s="428" customFormat="1" ht="21">
      <c r="A16" s="1329"/>
      <c r="B16" s="117" t="s">
        <v>147</v>
      </c>
      <c r="C16" s="119">
        <f>'Петли, защ, скр ручки_база'!D95*скидки_наценки!$D$10*скидки_наценки!$F$10/скидки_наценки!$B$4</f>
        <v>0</v>
      </c>
      <c r="D16" s="1017"/>
      <c r="E16" s="119" t="s">
        <v>244</v>
      </c>
      <c r="F16" s="119">
        <f>'Петли, защ, скр ручки_база'!F95*скидки_наценки!$D$10*скидки_наценки!$F$10/скидки_наценки!$B$4</f>
        <v>1540</v>
      </c>
      <c r="G16" s="119">
        <f>'Петли, защ, скр ручки_база'!G95*скидки_наценки!$D$10*скидки_наценки!$F$10/скидки_наценки!$B$4</f>
        <v>0</v>
      </c>
      <c r="H16" s="1017"/>
      <c r="I16" s="119">
        <f>'Петли, защ, скр ручки_база'!H95*скидки_наценки!$D$10*скидки_наценки!$F$10/скидки_наценки!$B$4</f>
        <v>1800</v>
      </c>
      <c r="J16" s="119">
        <f>'Петли, защ, скр ручки_база'!I95*скидки_наценки!$D$10*скидки_наценки!$F$10/скидки_наценки!$B$4</f>
        <v>1540</v>
      </c>
      <c r="K16" s="1017" t="s">
        <v>244</v>
      </c>
      <c r="L16" s="1017" t="s">
        <v>244</v>
      </c>
      <c r="M16" s="119" t="s">
        <v>244</v>
      </c>
      <c r="N16" s="119">
        <f>'Петли, защ, скр ручки_база'!K95*скидки_наценки!$D$10*скидки_наценки!$F$10/скидки_наценки!$B$4</f>
        <v>600</v>
      </c>
    </row>
    <row r="17" spans="1:14" s="428" customFormat="1" ht="60" customHeight="1">
      <c r="A17" s="1329"/>
      <c r="B17" s="121" t="s">
        <v>209</v>
      </c>
      <c r="C17" s="116" t="s">
        <v>394</v>
      </c>
      <c r="D17" s="905"/>
      <c r="E17" s="116" t="s">
        <v>375</v>
      </c>
      <c r="F17" s="116" t="s">
        <v>375</v>
      </c>
      <c r="G17" s="116" t="s">
        <v>394</v>
      </c>
      <c r="H17" s="905"/>
      <c r="I17" s="116" t="s">
        <v>375</v>
      </c>
      <c r="J17" s="116" t="s">
        <v>375</v>
      </c>
      <c r="K17" s="905" t="s">
        <v>782</v>
      </c>
      <c r="L17" s="905" t="s">
        <v>788</v>
      </c>
      <c r="M17" s="116" t="s">
        <v>395</v>
      </c>
      <c r="N17" s="116"/>
    </row>
    <row r="18" spans="1:14" s="428" customFormat="1" ht="21">
      <c r="A18" s="1329"/>
      <c r="B18" s="117" t="s">
        <v>147</v>
      </c>
      <c r="C18" s="119">
        <f>'Петли, защ, скр ручки_база'!D97*скидки_наценки!$D$10*скидки_наценки!$F$10/скидки_наценки!$B$4</f>
        <v>4620</v>
      </c>
      <c r="D18" s="1017"/>
      <c r="E18" s="119">
        <f>'Петли, защ, скр ручки_база'!E97*скидки_наценки!$D$10*скидки_наценки!$F$10/скидки_наценки!$B$4</f>
        <v>1800</v>
      </c>
      <c r="F18" s="119">
        <f>'Петли, защ, скр ручки_база'!F97*скидки_наценки!$D$10*скидки_наценки!$F$10/скидки_наценки!$B$4</f>
        <v>1540</v>
      </c>
      <c r="G18" s="119">
        <f>'Петли, защ, скр ручки_база'!G97*скидки_наценки!$D$10*скидки_наценки!$F$10/скидки_наценки!$B$4</f>
        <v>4580</v>
      </c>
      <c r="H18" s="1017"/>
      <c r="I18" s="119">
        <f>'Петли, защ, скр ручки_база'!H97*скидки_наценки!$D$10*скидки_наценки!$F$10/скидки_наценки!$B$4</f>
        <v>1800</v>
      </c>
      <c r="J18" s="119">
        <f>'Петли, защ, скр ручки_база'!I97*скидки_наценки!$D$10*скидки_наценки!$F$10/скидки_наценки!$B$4</f>
        <v>1540</v>
      </c>
      <c r="K18" s="1017">
        <f>'Петли, защ, скр ручки_база'!H104*скидки_наценки!$D$10*скидки_наценки!$F$10/скидки_наценки!$B$4</f>
        <v>400</v>
      </c>
      <c r="L18" s="1017">
        <f>'Петли, защ, скр ручки_база'!F104*скидки_наценки!$D$10*скидки_наценки!$F$10/скидки_наценки!$B$4</f>
        <v>1020</v>
      </c>
      <c r="M18" s="119">
        <f>'Петли, защ, скр ручки_база'!J97*скидки_наценки!$D$10*скидки_наценки!$F$10/скидки_наценки!$B$4</f>
        <v>600</v>
      </c>
      <c r="N18" s="119">
        <f>'Петли, защ, скр ручки_база'!K97*скидки_наценки!$D$10*скидки_наценки!$F$10/скидки_наценки!$B$4</f>
        <v>600</v>
      </c>
    </row>
    <row r="19" spans="1:14" s="428" customFormat="1" ht="60" customHeight="1">
      <c r="A19" s="1329"/>
      <c r="B19" s="121" t="s">
        <v>105</v>
      </c>
      <c r="C19" s="116" t="s">
        <v>396</v>
      </c>
      <c r="D19" s="905"/>
      <c r="E19" s="116" t="s">
        <v>397</v>
      </c>
      <c r="F19" s="116" t="s">
        <v>397</v>
      </c>
      <c r="G19" s="116" t="s">
        <v>396</v>
      </c>
      <c r="H19" s="905"/>
      <c r="I19" s="116" t="s">
        <v>397</v>
      </c>
      <c r="J19" s="116" t="s">
        <v>397</v>
      </c>
      <c r="K19" s="905" t="s">
        <v>787</v>
      </c>
      <c r="L19" s="905" t="s">
        <v>795</v>
      </c>
      <c r="M19" s="116" t="s">
        <v>398</v>
      </c>
      <c r="N19" s="116"/>
    </row>
    <row r="20" spans="1:14" s="428" customFormat="1" ht="21">
      <c r="A20" s="1329"/>
      <c r="B20" s="117" t="s">
        <v>147</v>
      </c>
      <c r="C20" s="119">
        <f>'Петли, защ, скр ручки_база'!D99*скидки_наценки!$D$10*скидки_наценки!$F$10/скидки_наценки!$B$4</f>
        <v>4460</v>
      </c>
      <c r="D20" s="1017"/>
      <c r="E20" s="119">
        <f>'Петли, защ, скр ручки_база'!E99*скидки_наценки!$D$10*скидки_наценки!$F$10/скидки_наценки!$B$4</f>
        <v>1800</v>
      </c>
      <c r="F20" s="119">
        <f>'Петли, защ, скр ручки_база'!F99*скидки_наценки!$D$10*скидки_наценки!$F$10/скидки_наценки!$B$4</f>
        <v>1540</v>
      </c>
      <c r="G20" s="119">
        <f>'Петли, защ, скр ручки_база'!G99*скидки_наценки!$D$10*скидки_наценки!$F$10/скидки_наценки!$B$4</f>
        <v>4260</v>
      </c>
      <c r="H20" s="1017"/>
      <c r="I20" s="119">
        <f>'Петли, защ, скр ручки_база'!H99*скидки_наценки!$D$10*скидки_наценки!$F$10/скидки_наценки!$B$4</f>
        <v>1800</v>
      </c>
      <c r="J20" s="119">
        <f>'Петли, защ, скр ручки_база'!I99*скидки_наценки!$D$10*скидки_наценки!$F$10/скидки_наценки!$B$4</f>
        <v>1540</v>
      </c>
      <c r="K20" s="1017">
        <f>'Петли, защ, скр ручки_база'!H104*скидки_наценки!$D$10*скидки_наценки!$F$10/скидки_наценки!$B$4</f>
        <v>400</v>
      </c>
      <c r="L20" s="1017">
        <f>'Петли, защ, скр ручки_база'!F104*скидки_наценки!$D$10*скидки_наценки!$F$10/скидки_наценки!$B$4</f>
        <v>1020</v>
      </c>
      <c r="M20" s="119">
        <f>'Петли, защ, скр ручки_база'!J99*скидки_наценки!$D$10*скидки_наценки!$F$10/скидки_наценки!$B$4</f>
        <v>600</v>
      </c>
      <c r="N20" s="119">
        <f>'Петли, защ, скр ручки_база'!K99*скидки_наценки!$D$10*скидки_наценки!$F$10/скидки_наценки!$B$4</f>
        <v>600</v>
      </c>
    </row>
    <row r="21" spans="1:14" s="428" customFormat="1" ht="60" customHeight="1">
      <c r="A21" s="1329"/>
      <c r="B21" s="122" t="s">
        <v>379</v>
      </c>
      <c r="C21" s="116" t="s">
        <v>348</v>
      </c>
      <c r="D21" s="905"/>
      <c r="E21" s="116" t="s">
        <v>380</v>
      </c>
      <c r="F21" s="116" t="s">
        <v>380</v>
      </c>
      <c r="G21" s="116" t="s">
        <v>348</v>
      </c>
      <c r="H21" s="905"/>
      <c r="I21" s="116" t="s">
        <v>380</v>
      </c>
      <c r="J21" s="116" t="s">
        <v>380</v>
      </c>
      <c r="K21" s="905" t="s">
        <v>784</v>
      </c>
      <c r="L21" s="905" t="s">
        <v>790</v>
      </c>
      <c r="M21" s="116" t="s">
        <v>399</v>
      </c>
      <c r="N21" s="116"/>
    </row>
    <row r="22" spans="1:14" s="428" customFormat="1" ht="21">
      <c r="A22" s="1329"/>
      <c r="B22" s="117" t="s">
        <v>147</v>
      </c>
      <c r="C22" s="119">
        <f>'Петли, защ, скр ручки_база'!D101*скидки_наценки!$D$10*скидки_наценки!$F$10/скидки_наценки!$B$4</f>
        <v>3760</v>
      </c>
      <c r="D22" s="1017"/>
      <c r="E22" s="119">
        <f>'Петли, защ, скр ручки_база'!E101*скидки_наценки!$D$10*скидки_наценки!$F$10/скидки_наценки!$B$4</f>
        <v>1860</v>
      </c>
      <c r="F22" s="119">
        <f>'Петли, защ, скр ручки_база'!F101*скидки_наценки!$D$10*скидки_наценки!$F$10/скидки_наценки!$B$4</f>
        <v>1620</v>
      </c>
      <c r="G22" s="119">
        <f>'Петли, защ, скр ручки_база'!G101*скидки_наценки!$D$10*скидки_наценки!$F$10/скидки_наценки!$B$4</f>
        <v>3840</v>
      </c>
      <c r="H22" s="1017"/>
      <c r="I22" s="119">
        <f>'Петли, защ, скр ручки_база'!H101*скидки_наценки!$D$10*скидки_наценки!$F$10/скидки_наценки!$B$4</f>
        <v>1860</v>
      </c>
      <c r="J22" s="119">
        <f>'Петли, защ, скр ручки_база'!I101*скидки_наценки!$D$10*скидки_наценки!$F$10/скидки_наценки!$B$4</f>
        <v>1620</v>
      </c>
      <c r="K22" s="1017">
        <f>'Петли, защ, скр ручки_база'!H104*скидки_наценки!$D$10*скидки_наценки!$F$10/скидки_наценки!$B$4</f>
        <v>400</v>
      </c>
      <c r="L22" s="1017">
        <f>'Петли, защ, скр ручки_база'!F104*скидки_наценки!$D$10*скидки_наценки!$F$10/скидки_наценки!$B$4</f>
        <v>1020</v>
      </c>
      <c r="M22" s="119">
        <f>'Петли, защ, скр ручки_база'!J101*скидки_наценки!$D$10*скидки_наценки!$F$10/скидки_наценки!$B$4</f>
        <v>300</v>
      </c>
      <c r="N22" s="119">
        <f>'Петли, защ, скр ручки_база'!K101*скидки_наценки!$D$10*скидки_наценки!$F$10/скидки_наценки!$B$4</f>
        <v>600</v>
      </c>
    </row>
    <row r="23" spans="1:14" s="428" customFormat="1" ht="60" customHeight="1">
      <c r="A23" s="1329"/>
      <c r="B23" s="122" t="s">
        <v>382</v>
      </c>
      <c r="C23" s="116" t="s">
        <v>400</v>
      </c>
      <c r="D23" s="905"/>
      <c r="E23" s="116" t="s">
        <v>383</v>
      </c>
      <c r="F23" s="116" t="s">
        <v>383</v>
      </c>
      <c r="G23" s="116" t="s">
        <v>400</v>
      </c>
      <c r="H23" s="905"/>
      <c r="I23" s="116" t="s">
        <v>383</v>
      </c>
      <c r="J23" s="116"/>
      <c r="K23" s="905" t="s">
        <v>783</v>
      </c>
      <c r="L23" s="1065" t="s">
        <v>789</v>
      </c>
      <c r="M23" s="116" t="s">
        <v>399</v>
      </c>
      <c r="N23" s="116"/>
    </row>
    <row r="24" spans="1:14" s="428" customFormat="1" ht="21" customHeight="1">
      <c r="A24" s="1330"/>
      <c r="B24" s="117" t="s">
        <v>147</v>
      </c>
      <c r="C24" s="119">
        <f>'Петли, защ, скр ручки_база'!D103*скидки_наценки!$D$10*скидки_наценки!$F$10/скидки_наценки!$B$4</f>
        <v>4520</v>
      </c>
      <c r="D24" s="1017"/>
      <c r="E24" s="119">
        <f>'Петли, защ, скр ручки_база'!E103*скидки_наценки!$D$10*скидки_наценки!$F$10/скидки_наценки!$B$4</f>
        <v>1800</v>
      </c>
      <c r="F24" s="119">
        <f>'Петли, защ, скр ручки_база'!F103*скидки_наценки!$D$10*скидки_наценки!$F$10/скидки_наценки!$B$4</f>
        <v>1540</v>
      </c>
      <c r="G24" s="119">
        <f>'Петли, защ, скр ручки_база'!G103*скидки_наценки!$D$10*скидки_наценки!$F$10/скидки_наценки!$B$4</f>
        <v>4620</v>
      </c>
      <c r="H24" s="1017"/>
      <c r="I24" s="119">
        <f>'Петли, защ, скр ручки_база'!H103*скидки_наценки!$D$10*скидки_наценки!$F$10/скидки_наценки!$B$4</f>
        <v>1800</v>
      </c>
      <c r="J24" s="119">
        <f>'Петли, защ, скр ручки_база'!I103*скидки_наценки!$D$10*скидки_наценки!$F$10/скидки_наценки!$B$4</f>
        <v>1540</v>
      </c>
      <c r="K24" s="1017">
        <f>'Петли, защ, скр ручки_база'!H104*скидки_наценки!$D$10*скидки_наценки!$F$10/скидки_наценки!$B$4</f>
        <v>400</v>
      </c>
      <c r="L24" s="1017">
        <f>'Петли, защ, скр ручки_база'!F104*скидки_наценки!$D$10*скидки_наценки!$F$10/скидки_наценки!$B$4</f>
        <v>1020</v>
      </c>
      <c r="M24" s="119">
        <f>'Петли, защ, скр ручки_база'!J103*скидки_наценки!$D$10*скидки_наценки!$F$10/скидки_наценки!$B$4</f>
        <v>300</v>
      </c>
      <c r="N24" s="119">
        <f>'Петли, защ, скр ручки_база'!K103*скидки_наценки!$D$10*скидки_наценки!$F$10/скидки_наценки!$B$4</f>
        <v>600</v>
      </c>
    </row>
    <row r="25" spans="1:14" s="428" customFormat="1" ht="11.25" customHeight="1"/>
    <row r="26" spans="1:14" customFormat="1" ht="18" customHeight="1">
      <c r="B26" s="1058" t="s">
        <v>775</v>
      </c>
      <c r="C26" s="508"/>
      <c r="D26" s="508"/>
      <c r="E26" s="508"/>
      <c r="F26" s="508"/>
      <c r="G26" s="508"/>
      <c r="H26" s="508"/>
      <c r="I26" s="508"/>
      <c r="J26" s="502"/>
      <c r="K26" s="502"/>
      <c r="L26" s="502"/>
      <c r="M26" s="502"/>
      <c r="N26" s="502"/>
    </row>
    <row r="27" spans="1:14" customFormat="1">
      <c r="C27" s="508"/>
      <c r="D27" s="508"/>
      <c r="E27" s="508"/>
      <c r="F27" s="508"/>
      <c r="G27" s="508"/>
      <c r="H27" s="508"/>
      <c r="I27" s="508"/>
      <c r="J27" s="502"/>
      <c r="K27" s="502"/>
      <c r="L27" s="502"/>
      <c r="M27" s="502"/>
      <c r="N27" s="502"/>
    </row>
    <row r="28" spans="1:14" customFormat="1" ht="15" customHeight="1">
      <c r="C28" s="508"/>
      <c r="D28" s="508"/>
      <c r="E28" s="508"/>
      <c r="F28" s="508"/>
      <c r="G28" s="508"/>
      <c r="H28" s="508"/>
      <c r="I28" s="521"/>
      <c r="J28" s="524"/>
      <c r="K28" s="524"/>
      <c r="L28" s="524"/>
      <c r="M28" s="502"/>
      <c r="N28" s="502"/>
    </row>
    <row r="29" spans="1:14" customFormat="1" ht="89.25" customHeight="1">
      <c r="A29" s="503"/>
      <c r="B29" s="503"/>
      <c r="C29" s="508"/>
      <c r="D29" s="508"/>
      <c r="E29" s="508"/>
      <c r="F29" s="508"/>
      <c r="G29" s="508"/>
      <c r="H29" s="508"/>
      <c r="I29" s="508"/>
      <c r="J29" s="502"/>
      <c r="K29" s="502"/>
      <c r="L29" s="502"/>
      <c r="M29" s="502"/>
      <c r="N29" s="502"/>
    </row>
    <row r="30" spans="1:14" s="520" customFormat="1" ht="12.75" customHeight="1">
      <c r="A30" s="24"/>
      <c r="B30" s="503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</row>
    <row r="31" spans="1:14" customFormat="1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</row>
    <row r="32" spans="1:14" s="428" customFormat="1" ht="11.25" customHeight="1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</row>
    <row r="33" spans="1:14" s="428" customFormat="1" ht="11.25" customHeight="1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</row>
    <row r="34" spans="1:14" s="428" customFormat="1" ht="69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</row>
    <row r="35" spans="1:14" s="428" customForma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</row>
    <row r="36" spans="1:14" s="64" customForma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</row>
    <row r="37" spans="1:14" s="502" customForma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</row>
    <row r="38" spans="1:14" s="502" customFormat="1" ht="12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</row>
    <row r="39" spans="1:14" s="502" customFormat="1" ht="12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</row>
    <row r="40" spans="1:14" s="502" customFormat="1" ht="12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</row>
  </sheetData>
  <mergeCells count="15">
    <mergeCell ref="A7:B7"/>
    <mergeCell ref="A8:B8"/>
    <mergeCell ref="A11:A24"/>
    <mergeCell ref="A3:B6"/>
    <mergeCell ref="C2:N2"/>
    <mergeCell ref="C3:F3"/>
    <mergeCell ref="G3:J3"/>
    <mergeCell ref="C4:F4"/>
    <mergeCell ref="G4:J4"/>
    <mergeCell ref="M4:M5"/>
    <mergeCell ref="N4:N5"/>
    <mergeCell ref="C5:E5"/>
    <mergeCell ref="G5:I5"/>
    <mergeCell ref="K4:K5"/>
    <mergeCell ref="L4:L5"/>
  </mergeCells>
  <hyperlinks>
    <hyperlink ref="A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A1:BN12"/>
  <sheetViews>
    <sheetView view="pageBreakPreview" zoomScale="145" zoomScaleNormal="100" zoomScaleSheetLayoutView="145" workbookViewId="0">
      <selection activeCell="A4" sqref="A4:B4"/>
    </sheetView>
  </sheetViews>
  <sheetFormatPr defaultRowHeight="15"/>
  <cols>
    <col min="1" max="1" width="16.85546875" customWidth="1"/>
    <col min="2" max="2" width="17" customWidth="1"/>
    <col min="3" max="66" width="9.140625" style="12"/>
  </cols>
  <sheetData>
    <row r="1" spans="1:66">
      <c r="A1" s="1055" t="s">
        <v>769</v>
      </c>
    </row>
    <row r="2" spans="1:66">
      <c r="A2" s="1265" t="s">
        <v>770</v>
      </c>
      <c r="B2" s="1265"/>
    </row>
    <row r="3" spans="1:66" ht="27.75" customHeight="1">
      <c r="A3" s="1341" t="s">
        <v>771</v>
      </c>
      <c r="B3" s="1341"/>
    </row>
    <row r="4" spans="1:66" ht="83.25" customHeight="1">
      <c r="A4" s="1339"/>
      <c r="B4" s="1339"/>
    </row>
    <row r="5" spans="1:66">
      <c r="A5" s="1339" t="s">
        <v>401</v>
      </c>
      <c r="B5" s="1339"/>
    </row>
    <row r="6" spans="1:66" s="1056" customFormat="1" ht="15" customHeight="1">
      <c r="A6" s="1342" t="s">
        <v>102</v>
      </c>
      <c r="B6" s="1342"/>
      <c r="C6" s="1057"/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7"/>
      <c r="Z6" s="1057"/>
      <c r="AA6" s="1057"/>
      <c r="AB6" s="1057"/>
      <c r="AC6" s="1057"/>
      <c r="AD6" s="1057"/>
      <c r="AE6" s="1057"/>
      <c r="AF6" s="1057"/>
      <c r="AG6" s="1057"/>
      <c r="AH6" s="1057"/>
      <c r="AI6" s="1057"/>
      <c r="AJ6" s="1057"/>
      <c r="AK6" s="1057"/>
      <c r="AL6" s="1057"/>
      <c r="AM6" s="1057"/>
      <c r="AN6" s="1057"/>
      <c r="AO6" s="1057"/>
      <c r="AP6" s="1057"/>
      <c r="AQ6" s="1057"/>
      <c r="AR6" s="1057"/>
      <c r="AS6" s="1057"/>
      <c r="AT6" s="1057"/>
      <c r="AU6" s="1057"/>
      <c r="AV6" s="1057"/>
      <c r="AW6" s="1057"/>
      <c r="AX6" s="1057"/>
      <c r="AY6" s="1057"/>
      <c r="AZ6" s="1057"/>
      <c r="BA6" s="1057"/>
      <c r="BB6" s="1057"/>
      <c r="BC6" s="1057"/>
      <c r="BD6" s="1057"/>
      <c r="BE6" s="1057"/>
      <c r="BF6" s="1057"/>
      <c r="BG6" s="1057"/>
      <c r="BH6" s="1057"/>
      <c r="BI6" s="1057"/>
      <c r="BJ6" s="1057"/>
      <c r="BK6" s="1057"/>
      <c r="BL6" s="1057"/>
      <c r="BM6" s="1057"/>
      <c r="BN6" s="1057"/>
    </row>
    <row r="7" spans="1:66">
      <c r="A7" s="1343" t="s">
        <v>369</v>
      </c>
      <c r="B7" s="1343"/>
    </row>
    <row r="8" spans="1:66">
      <c r="A8" s="1337">
        <f>'Петли, защ, скр ручки_база'!H123*скидки_наценки!$D$10*скидки_наценки!$F$10/скидки_наценки!$B$4</f>
        <v>12000</v>
      </c>
      <c r="B8" s="1338"/>
    </row>
    <row r="10" spans="1:66">
      <c r="A10" s="1340" t="s">
        <v>772</v>
      </c>
      <c r="B10" s="1340"/>
    </row>
    <row r="11" spans="1:66">
      <c r="A11" s="1340"/>
      <c r="B11" s="1340"/>
    </row>
    <row r="12" spans="1:66">
      <c r="A12" s="1340"/>
      <c r="B12" s="1340"/>
    </row>
  </sheetData>
  <mergeCells count="8">
    <mergeCell ref="A8:B8"/>
    <mergeCell ref="A4:B4"/>
    <mergeCell ref="A10:B12"/>
    <mergeCell ref="A2:B2"/>
    <mergeCell ref="A3:B3"/>
    <mergeCell ref="A5:B5"/>
    <mergeCell ref="A6:B6"/>
    <mergeCell ref="A7:B7"/>
  </mergeCells>
  <hyperlinks>
    <hyperlink ref="A1" location="Содержание!A1" display="Ввернуться в содержание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L39"/>
  <sheetViews>
    <sheetView view="pageBreakPreview" zoomScale="85" zoomScaleNormal="100" workbookViewId="0">
      <pane ySplit="1" topLeftCell="A11" activePane="bottomLeft" state="frozen"/>
      <selection pane="bottomLeft" activeCell="K22" sqref="K22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7.5703125" style="24" customWidth="1"/>
    <col min="12" max="16384" width="27.28515625" style="24"/>
  </cols>
  <sheetData>
    <row r="1" spans="2:11" s="21" customFormat="1">
      <c r="B1" s="3" t="s">
        <v>20</v>
      </c>
    </row>
    <row r="2" spans="2:11" customFormat="1" ht="15" customHeight="1">
      <c r="B2" s="1183" t="s">
        <v>170</v>
      </c>
      <c r="C2" s="1183"/>
      <c r="D2" s="1183"/>
      <c r="E2" s="1183"/>
      <c r="F2" s="1183"/>
      <c r="G2" s="1183"/>
      <c r="H2" s="1183"/>
      <c r="I2" s="1183"/>
      <c r="J2" s="1175" t="s">
        <v>171</v>
      </c>
      <c r="K2" s="1177"/>
    </row>
    <row r="3" spans="2:11" customFormat="1" ht="128.25" customHeight="1">
      <c r="B3" s="1151" t="s">
        <v>85</v>
      </c>
      <c r="C3" s="1152"/>
      <c r="D3" s="266"/>
      <c r="E3" s="266"/>
      <c r="F3" s="266"/>
      <c r="G3" s="266"/>
      <c r="H3" s="266"/>
      <c r="I3" s="266"/>
      <c r="J3" s="509"/>
      <c r="K3" s="509"/>
    </row>
    <row r="4" spans="2:11" customFormat="1" ht="27.75" customHeight="1">
      <c r="B4" s="1153"/>
      <c r="C4" s="1154"/>
      <c r="D4" s="111" t="s">
        <v>172</v>
      </c>
      <c r="E4" s="111" t="s">
        <v>173</v>
      </c>
      <c r="F4" s="111" t="s">
        <v>174</v>
      </c>
      <c r="G4" s="111"/>
      <c r="H4" s="111"/>
      <c r="I4" s="111" t="s">
        <v>175</v>
      </c>
      <c r="J4" s="510" t="s">
        <v>176</v>
      </c>
      <c r="K4" s="111" t="s">
        <v>177</v>
      </c>
    </row>
    <row r="5" spans="2:11" customFormat="1">
      <c r="B5" s="1150" t="s">
        <v>178</v>
      </c>
      <c r="C5" s="1150"/>
      <c r="D5" s="143" t="s">
        <v>179</v>
      </c>
      <c r="E5" s="143" t="s">
        <v>179</v>
      </c>
      <c r="F5" s="143" t="s">
        <v>179</v>
      </c>
      <c r="G5" s="143"/>
      <c r="H5" s="143"/>
      <c r="I5" s="143" t="s">
        <v>180</v>
      </c>
      <c r="J5" s="510" t="s">
        <v>401</v>
      </c>
      <c r="K5" s="111" t="s">
        <v>181</v>
      </c>
    </row>
    <row r="6" spans="2:11" customFormat="1" ht="15" customHeight="1">
      <c r="B6" s="1148" t="s">
        <v>96</v>
      </c>
      <c r="C6" s="1148"/>
      <c r="D6" s="114" t="s">
        <v>123</v>
      </c>
      <c r="E6" s="114" t="s">
        <v>123</v>
      </c>
      <c r="F6" s="114" t="s">
        <v>123</v>
      </c>
      <c r="G6" s="114"/>
      <c r="H6" s="114"/>
      <c r="I6" s="114" t="s">
        <v>98</v>
      </c>
      <c r="J6" s="114" t="s">
        <v>182</v>
      </c>
      <c r="K6" s="1049" t="s">
        <v>182</v>
      </c>
    </row>
    <row r="7" spans="2:11" s="428" customFormat="1" ht="12.75" customHeight="1">
      <c r="B7" s="1148" t="s">
        <v>100</v>
      </c>
      <c r="C7" s="1148"/>
      <c r="D7" s="114" t="s">
        <v>101</v>
      </c>
      <c r="E7" s="114" t="s">
        <v>101</v>
      </c>
      <c r="F7" s="114" t="s">
        <v>101</v>
      </c>
      <c r="G7" s="114"/>
      <c r="H7" s="114"/>
      <c r="I7" s="114" t="s">
        <v>125</v>
      </c>
      <c r="J7" s="114" t="s">
        <v>101</v>
      </c>
      <c r="K7" s="114" t="s">
        <v>101</v>
      </c>
    </row>
    <row r="8" spans="2:11" customFormat="1" ht="49.5" customHeight="1">
      <c r="B8" s="1344" t="s">
        <v>146</v>
      </c>
      <c r="C8" s="115" t="s">
        <v>189</v>
      </c>
      <c r="D8" s="116" t="s">
        <v>369</v>
      </c>
      <c r="E8" s="116" t="s">
        <v>369</v>
      </c>
      <c r="F8" s="116" t="s">
        <v>369</v>
      </c>
      <c r="G8" s="114"/>
      <c r="H8" s="114"/>
      <c r="I8" s="116" t="s">
        <v>402</v>
      </c>
      <c r="J8" s="116" t="s">
        <v>369</v>
      </c>
      <c r="K8" s="116" t="s">
        <v>369</v>
      </c>
    </row>
    <row r="9" spans="2:11" customFormat="1" ht="49.5" customHeight="1">
      <c r="B9" s="1329"/>
      <c r="C9" s="115" t="s">
        <v>372</v>
      </c>
      <c r="D9" s="116" t="s">
        <v>373</v>
      </c>
      <c r="E9" s="114"/>
      <c r="F9" s="114"/>
      <c r="G9" s="114"/>
      <c r="H9" s="114"/>
      <c r="I9" s="116" t="s">
        <v>373</v>
      </c>
      <c r="J9" s="114"/>
      <c r="K9" s="114"/>
    </row>
    <row r="10" spans="2:11" customFormat="1" ht="49.5" customHeight="1">
      <c r="B10" s="1329"/>
      <c r="C10" s="121" t="s">
        <v>209</v>
      </c>
      <c r="D10" s="116" t="s">
        <v>375</v>
      </c>
      <c r="E10" s="114"/>
      <c r="F10" s="114"/>
      <c r="G10" s="114"/>
      <c r="H10" s="114"/>
      <c r="I10" s="114"/>
      <c r="J10" s="114"/>
      <c r="K10" s="114"/>
    </row>
    <row r="11" spans="2:11" customFormat="1" ht="49.5" customHeight="1">
      <c r="B11" s="1329"/>
      <c r="C11" s="121" t="s">
        <v>105</v>
      </c>
      <c r="D11" s="116" t="s">
        <v>397</v>
      </c>
      <c r="E11" s="114"/>
      <c r="F11" s="114"/>
      <c r="G11" s="114"/>
      <c r="H11" s="114"/>
      <c r="I11" s="511" t="s">
        <v>403</v>
      </c>
      <c r="J11" s="114"/>
      <c r="K11" s="114"/>
    </row>
    <row r="12" spans="2:11" customFormat="1" ht="49.5" customHeight="1">
      <c r="B12" s="1329"/>
      <c r="C12" s="122" t="s">
        <v>379</v>
      </c>
      <c r="D12" s="116" t="s">
        <v>380</v>
      </c>
      <c r="E12" s="116" t="s">
        <v>404</v>
      </c>
      <c r="F12" s="114"/>
      <c r="G12" s="114"/>
      <c r="H12" s="114"/>
      <c r="I12" s="116" t="s">
        <v>405</v>
      </c>
      <c r="J12" s="114"/>
      <c r="K12" s="114"/>
    </row>
    <row r="13" spans="2:11" customFormat="1" ht="49.5" customHeight="1">
      <c r="B13" s="1330"/>
      <c r="C13" s="122" t="s">
        <v>382</v>
      </c>
      <c r="D13" s="116" t="s">
        <v>383</v>
      </c>
      <c r="E13" s="116" t="s">
        <v>383</v>
      </c>
      <c r="F13" s="116" t="s">
        <v>383</v>
      </c>
      <c r="G13" s="116" t="s">
        <v>383</v>
      </c>
      <c r="H13" s="116" t="s">
        <v>383</v>
      </c>
      <c r="I13" s="116" t="s">
        <v>383</v>
      </c>
      <c r="J13" s="114"/>
      <c r="K13" s="114"/>
    </row>
    <row r="14" spans="2:11" customFormat="1" ht="26.25" customHeight="1">
      <c r="B14" s="1187" t="s">
        <v>147</v>
      </c>
      <c r="C14" s="1188"/>
      <c r="D14" s="325">
        <f>'Петли, защ, скр ручки_база'!B123*скидки_наценки!$D$10*скидки_наценки!$F$10/скидки_наценки!$B$4</f>
        <v>980</v>
      </c>
      <c r="E14" s="325">
        <f>'Петли, защ, скр ручки_база'!C123*скидки_наценки!$D$10*скидки_наценки!$F$10/скидки_наценки!$B$4</f>
        <v>1360</v>
      </c>
      <c r="F14" s="325">
        <f>'Петли, защ, скр ручки_база'!D123*скидки_наценки!$D$10*скидки_наценки!$F$10/скидки_наценки!$B$4</f>
        <v>1360</v>
      </c>
      <c r="G14" s="325"/>
      <c r="H14" s="325"/>
      <c r="I14" s="325">
        <f>'Петли, защ, скр ручки_база'!E123*скидки_наценки!$D$10*скидки_наценки!$F$10/скидки_наценки!$B$4</f>
        <v>2270</v>
      </c>
      <c r="J14" s="325">
        <f>'Петли, защ, скр ручки_база'!F123*скидки_наценки!$D$10*скидки_наценки!$F$10/скидки_наценки!$B$4</f>
        <v>26800</v>
      </c>
      <c r="K14" s="325">
        <f>'Петли, защ, скр ручки_база'!G123*скидки_наценки!$D$10*скидки_наценки!$F$10/скидки_наценки!$B$4</f>
        <v>35980</v>
      </c>
    </row>
    <row r="15" spans="2:11" s="501" customFormat="1" ht="12" customHeight="1">
      <c r="B15" s="503"/>
      <c r="C15" s="466"/>
      <c r="D15" s="466"/>
      <c r="E15" s="466"/>
      <c r="F15" s="466"/>
      <c r="G15" s="466"/>
      <c r="H15" s="466"/>
      <c r="I15" s="466"/>
      <c r="J15" s="512"/>
    </row>
    <row r="16" spans="2:11" customFormat="1">
      <c r="B16" s="200"/>
    </row>
    <row r="17" spans="2:11" s="502" customFormat="1" ht="15" customHeight="1">
      <c r="B17" s="1183" t="s">
        <v>187</v>
      </c>
      <c r="C17" s="1183"/>
      <c r="D17" s="1183"/>
      <c r="E17" s="1183"/>
      <c r="F17" s="1183"/>
      <c r="G17" s="1183"/>
      <c r="H17" s="1183"/>
      <c r="I17" s="1175"/>
      <c r="J17" s="513" t="s">
        <v>406</v>
      </c>
      <c r="K17" s="508"/>
    </row>
    <row r="18" spans="2:11" s="502" customFormat="1" ht="103.5" customHeight="1">
      <c r="B18" s="1165" t="s">
        <v>85</v>
      </c>
      <c r="C18" s="1183"/>
      <c r="D18" s="1183"/>
      <c r="E18" s="1183"/>
      <c r="F18" s="1183"/>
      <c r="G18" s="1183"/>
      <c r="H18" s="1183"/>
      <c r="I18" s="1175"/>
      <c r="J18" s="514"/>
      <c r="K18" s="515"/>
    </row>
    <row r="19" spans="2:11">
      <c r="B19" s="1166"/>
      <c r="C19" s="1184" t="s">
        <v>188</v>
      </c>
      <c r="D19" s="1184"/>
      <c r="E19" s="1184"/>
      <c r="F19" s="1184"/>
      <c r="G19" s="1184"/>
      <c r="H19" s="1184"/>
      <c r="I19" s="1178"/>
      <c r="J19" s="516" t="s">
        <v>407</v>
      </c>
    </row>
    <row r="20" spans="2:11">
      <c r="B20" s="1166"/>
      <c r="C20" s="504">
        <v>600</v>
      </c>
      <c r="D20" s="504">
        <f>C20+100</f>
        <v>700</v>
      </c>
      <c r="E20" s="504">
        <f>D20+100</f>
        <v>800</v>
      </c>
      <c r="F20" s="504">
        <f>E20+100</f>
        <v>900</v>
      </c>
      <c r="G20" s="504"/>
      <c r="H20" s="504"/>
      <c r="I20" s="517">
        <f>F20+100</f>
        <v>1000</v>
      </c>
      <c r="J20" s="518"/>
    </row>
    <row r="21" spans="2:11">
      <c r="B21" s="1166"/>
      <c r="C21" s="1172" t="s">
        <v>123</v>
      </c>
      <c r="D21" s="1172"/>
      <c r="E21" s="1172"/>
      <c r="F21" s="1172"/>
      <c r="G21" s="1172"/>
      <c r="H21" s="1172"/>
      <c r="I21" s="1160"/>
      <c r="J21" s="519" t="s">
        <v>98</v>
      </c>
    </row>
    <row r="22" spans="2:11">
      <c r="B22" s="1166"/>
      <c r="C22" s="1172" t="s">
        <v>101</v>
      </c>
      <c r="D22" s="1172"/>
      <c r="E22" s="1172"/>
      <c r="F22" s="1172"/>
      <c r="G22" s="1172"/>
      <c r="H22" s="1172"/>
      <c r="I22" s="1160"/>
      <c r="J22" s="519"/>
    </row>
    <row r="23" spans="2:11">
      <c r="B23" s="1166"/>
      <c r="C23" s="1172" t="s">
        <v>189</v>
      </c>
      <c r="D23" s="1172"/>
      <c r="E23" s="1172"/>
      <c r="F23" s="1172"/>
      <c r="G23" s="1172"/>
      <c r="H23" s="1172"/>
      <c r="I23" s="1160"/>
      <c r="J23" s="519" t="s">
        <v>408</v>
      </c>
    </row>
    <row r="24" spans="2:11" ht="15.75">
      <c r="B24" s="1167"/>
      <c r="C24" s="97">
        <f>'Петли, защ, скр ручки_база'!I123*скидки_наценки!$D$10*скидки_наценки!$F$10/скидки_наценки!$B$4</f>
        <v>3300</v>
      </c>
      <c r="D24" s="97">
        <f>'Петли, защ, скр ручки_база'!K123*скидки_наценки!$D$10*скидки_наценки!$F$10/скидки_наценки!$B$4</f>
        <v>3400</v>
      </c>
      <c r="E24" s="97">
        <f>'Петли, защ, скр ручки_база'!L123*скидки_наценки!$D$10*скидки_наценки!$F$10/скидки_наценки!$B$4</f>
        <v>3450</v>
      </c>
      <c r="F24" s="97">
        <f>'Петли, защ, скр ручки_база'!M123*скидки_наценки!$D$10*скидки_наценки!$F$10/скидки_наценки!$B$4</f>
        <v>3550</v>
      </c>
      <c r="G24" s="97">
        <f>CEILING('Петли, защ, скр ручки_база'!N123*скидки_наценки!$D$10*скидки_наценки!$F$10/скидки_наценки!$B$4,50)</f>
        <v>3600</v>
      </c>
      <c r="H24" s="97">
        <f>CEILING('Петли, защ, скр ручки_база'!O123*скидки_наценки!$D$10*скидки_наценки!$F$10/скидки_наценки!$B$4,50)</f>
        <v>0</v>
      </c>
      <c r="I24" s="391">
        <f>'Петли, защ, скр ручки_база'!N123*скидки_наценки!$D$10*скидки_наценки!$F$10/скидки_наценки!$B$4</f>
        <v>3600</v>
      </c>
      <c r="J24" s="391">
        <f>'Петли, защ, скр ручки_база'!BL122*скидки_наценки!$D$10*скидки_наценки!$F$10/скидки_наценки!$B$4</f>
        <v>2770</v>
      </c>
    </row>
    <row r="25" spans="2:11" s="501" customFormat="1" ht="12" customHeight="1">
      <c r="B25" s="503"/>
      <c r="J25" s="512"/>
    </row>
    <row r="26" spans="2:11">
      <c r="B26" s="503"/>
    </row>
    <row r="27" spans="2:11" s="502" customFormat="1" ht="15" customHeight="1">
      <c r="B27" s="1345" t="s">
        <v>194</v>
      </c>
      <c r="C27" s="1331"/>
      <c r="D27" s="1331"/>
      <c r="E27" s="1331"/>
      <c r="F27" s="1331"/>
      <c r="G27" s="1331"/>
      <c r="H27" s="1331"/>
      <c r="I27" s="1331"/>
      <c r="J27" s="1331"/>
      <c r="K27" s="1346"/>
    </row>
    <row r="28" spans="2:11" s="502" customFormat="1" ht="105.75" customHeight="1">
      <c r="B28" s="1165" t="s">
        <v>85</v>
      </c>
      <c r="C28" s="382"/>
      <c r="D28" s="382"/>
      <c r="E28" s="1175"/>
      <c r="F28" s="1176"/>
      <c r="G28" s="1176"/>
      <c r="H28" s="1176"/>
      <c r="I28" s="1177"/>
      <c r="J28" s="382"/>
      <c r="K28" s="958" t="s">
        <v>720</v>
      </c>
    </row>
    <row r="29" spans="2:11" ht="30" customHeight="1">
      <c r="B29" s="1166"/>
      <c r="C29" s="505" t="s">
        <v>195</v>
      </c>
      <c r="D29" s="505" t="s">
        <v>196</v>
      </c>
      <c r="E29" s="1178" t="s">
        <v>197</v>
      </c>
      <c r="F29" s="1179"/>
      <c r="G29" s="1179"/>
      <c r="H29" s="1179"/>
      <c r="I29" s="1180"/>
      <c r="J29" s="1181" t="s">
        <v>198</v>
      </c>
      <c r="K29" s="1347" t="s">
        <v>735</v>
      </c>
    </row>
    <row r="30" spans="2:11" ht="25.5">
      <c r="B30" s="1166"/>
      <c r="C30" s="144" t="s">
        <v>199</v>
      </c>
      <c r="D30" s="144" t="s">
        <v>200</v>
      </c>
      <c r="E30" s="144" t="s">
        <v>201</v>
      </c>
      <c r="F30" s="144" t="s">
        <v>202</v>
      </c>
      <c r="G30" s="144"/>
      <c r="H30" s="144"/>
      <c r="I30" s="144" t="s">
        <v>203</v>
      </c>
      <c r="J30" s="1182"/>
      <c r="K30" s="1348"/>
    </row>
    <row r="31" spans="2:11">
      <c r="B31" s="1166"/>
      <c r="C31" s="114" t="s">
        <v>204</v>
      </c>
      <c r="D31" s="114" t="s">
        <v>205</v>
      </c>
      <c r="E31" s="1160" t="s">
        <v>206</v>
      </c>
      <c r="F31" s="1161"/>
      <c r="G31" s="1161"/>
      <c r="H31" s="1161"/>
      <c r="I31" s="1162"/>
      <c r="J31" s="114" t="s">
        <v>123</v>
      </c>
      <c r="K31" s="960" t="s">
        <v>736</v>
      </c>
    </row>
    <row r="32" spans="2:11">
      <c r="B32" s="1166"/>
      <c r="C32" s="114" t="s">
        <v>207</v>
      </c>
      <c r="D32" s="114" t="s">
        <v>102</v>
      </c>
      <c r="E32" s="1160" t="s">
        <v>208</v>
      </c>
      <c r="F32" s="1161"/>
      <c r="G32" s="1161"/>
      <c r="H32" s="1161"/>
      <c r="I32" s="1162"/>
      <c r="J32" s="114" t="s">
        <v>101</v>
      </c>
      <c r="K32" s="961" t="s">
        <v>208</v>
      </c>
    </row>
    <row r="33" spans="2:12">
      <c r="B33" s="1166"/>
      <c r="C33" s="113" t="s">
        <v>209</v>
      </c>
      <c r="D33" s="113" t="s">
        <v>210</v>
      </c>
      <c r="E33" s="1160" t="s">
        <v>211</v>
      </c>
      <c r="F33" s="1161"/>
      <c r="G33" s="1161"/>
      <c r="H33" s="1161"/>
      <c r="I33" s="1162"/>
      <c r="J33" s="113" t="s">
        <v>104</v>
      </c>
      <c r="K33" s="964" t="s">
        <v>739</v>
      </c>
    </row>
    <row r="34" spans="2:12" ht="15.75">
      <c r="B34" s="1167"/>
      <c r="C34" s="97">
        <f>'Петли, защ, скр ручки_база'!O122*скидки_наценки!$D$10*скидки_наценки!$F$10/скидки_наценки!$B$4</f>
        <v>11800</v>
      </c>
      <c r="D34" s="97">
        <f>'Петли, защ, скр ручки_база'!P122*скидки_наценки!$D$10*скидки_наценки!$F$10/скидки_наценки!$B$4</f>
        <v>1530</v>
      </c>
      <c r="E34" s="97">
        <f>'Петли, защ, скр ручки_база'!Q122*скидки_наценки!$D$10*скидки_наценки!$F$10/скидки_наценки!$B$4</f>
        <v>2580</v>
      </c>
      <c r="F34" s="97">
        <f>'Петли, защ, скр ручки_база'!R122*скидки_наценки!$D$10*скидки_наценки!$F$10/скидки_наценки!$B$4</f>
        <v>4680</v>
      </c>
      <c r="G34" s="97"/>
      <c r="H34" s="97"/>
      <c r="I34" s="97">
        <f>'Петли, защ, скр ручки_база'!BI122*скидки_наценки!$D$10*скидки_наценки!$F$10/скидки_наценки!$B$4</f>
        <v>9400</v>
      </c>
      <c r="J34" s="959">
        <f>'Петли, защ, скр ручки_база'!BJ122*скидки_наценки!$D$10*скидки_наценки!$F$10/скидки_наценки!$B$4</f>
        <v>3000</v>
      </c>
      <c r="K34" s="966">
        <f>'Петли, защ, скр ручки_база'!BJ126*скидки_наценки!$D$10*скидки_наценки!$F$10/скидки_наценки!$B$4</f>
        <v>2100</v>
      </c>
      <c r="L34" s="22"/>
    </row>
    <row r="35" spans="2:12" ht="15.75">
      <c r="B35" s="691"/>
      <c r="C35" s="123"/>
      <c r="D35" s="123"/>
      <c r="E35" s="123"/>
      <c r="F35" s="123"/>
      <c r="G35" s="123"/>
      <c r="H35" s="123"/>
      <c r="I35" s="123"/>
      <c r="J35" s="123"/>
      <c r="K35" s="31"/>
      <c r="L35" s="22"/>
    </row>
    <row r="36" spans="2:12" s="502" customFormat="1">
      <c r="C36" s="507" t="s">
        <v>190</v>
      </c>
      <c r="D36" s="508"/>
      <c r="E36" s="508"/>
      <c r="F36" s="508"/>
      <c r="G36" s="508"/>
      <c r="H36" s="508"/>
      <c r="I36" s="508"/>
      <c r="J36" s="24"/>
      <c r="K36" s="24"/>
    </row>
    <row r="37" spans="2:12" s="502" customFormat="1" ht="12" customHeight="1">
      <c r="B37" s="503" t="s">
        <v>83</v>
      </c>
      <c r="C37" s="503" t="s">
        <v>212</v>
      </c>
      <c r="D37" s="508"/>
      <c r="E37" s="508"/>
      <c r="F37" s="508"/>
      <c r="G37" s="508"/>
      <c r="H37" s="508"/>
      <c r="I37" s="508"/>
      <c r="J37" s="508"/>
    </row>
    <row r="38" spans="2:12" s="502" customFormat="1" ht="12" customHeight="1">
      <c r="B38" s="503" t="s">
        <v>192</v>
      </c>
      <c r="C38" s="503" t="s">
        <v>213</v>
      </c>
      <c r="D38" s="508"/>
      <c r="E38" s="508"/>
      <c r="F38" s="508"/>
      <c r="G38" s="508"/>
      <c r="H38" s="508"/>
      <c r="I38" s="508"/>
      <c r="J38" s="508"/>
    </row>
    <row r="39" spans="2:12">
      <c r="C39" s="503"/>
    </row>
  </sheetData>
  <mergeCells count="24">
    <mergeCell ref="J29:J30"/>
    <mergeCell ref="C21:I21"/>
    <mergeCell ref="B2:I2"/>
    <mergeCell ref="J2:K2"/>
    <mergeCell ref="B5:C5"/>
    <mergeCell ref="B6:C6"/>
    <mergeCell ref="B7:C7"/>
    <mergeCell ref="B3:C4"/>
    <mergeCell ref="E31:I31"/>
    <mergeCell ref="E32:I32"/>
    <mergeCell ref="E33:I33"/>
    <mergeCell ref="B8:B13"/>
    <mergeCell ref="B18:B24"/>
    <mergeCell ref="B28:B34"/>
    <mergeCell ref="C22:I22"/>
    <mergeCell ref="C23:I23"/>
    <mergeCell ref="E28:I28"/>
    <mergeCell ref="E29:I29"/>
    <mergeCell ref="B14:C14"/>
    <mergeCell ref="B17:I17"/>
    <mergeCell ref="C18:I18"/>
    <mergeCell ref="C19:I19"/>
    <mergeCell ref="B27:K27"/>
    <mergeCell ref="K29:K30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49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25">
    <tabColor rgb="FFFFC000"/>
  </sheetPr>
  <dimension ref="A1:FP171"/>
  <sheetViews>
    <sheetView view="pageBreakPreview" topLeftCell="CN131" zoomScale="70" zoomScaleNormal="70" zoomScaleSheetLayoutView="70" workbookViewId="0">
      <selection activeCell="P69" sqref="P69"/>
    </sheetView>
  </sheetViews>
  <sheetFormatPr defaultColWidth="27.28515625" defaultRowHeight="15" outlineLevelRow="2" outlineLevelCol="2"/>
  <cols>
    <col min="1" max="1" width="7.85546875" style="24" hidden="1" customWidth="1" outlineLevel="1"/>
    <col min="2" max="2" width="9" style="24" hidden="1" customWidth="1" outlineLevel="1"/>
    <col min="3" max="3" width="15.28515625" style="24" hidden="1" customWidth="1" outlineLevel="1"/>
    <col min="4" max="8" width="14.85546875" style="24" hidden="1" customWidth="1" outlineLevel="2"/>
    <col min="9" max="10" width="12" style="24" hidden="1" customWidth="1" outlineLevel="2"/>
    <col min="11" max="11" width="13.7109375" style="24" hidden="1" customWidth="1" outlineLevel="2"/>
    <col min="12" max="12" width="13.42578125" style="24" hidden="1" customWidth="1" outlineLevel="2"/>
    <col min="13" max="13" width="21" style="24" hidden="1" customWidth="1" outlineLevel="2"/>
    <col min="14" max="14" width="14.42578125" style="24" hidden="1" customWidth="1" outlineLevel="2"/>
    <col min="15" max="15" width="17.7109375" style="24" hidden="1" customWidth="1" outlineLevel="2"/>
    <col min="16" max="16" width="12.28515625" style="24" hidden="1" customWidth="1" outlineLevel="1"/>
    <col min="17" max="60" width="20.7109375" style="24" hidden="1" customWidth="1" outlineLevel="1"/>
    <col min="61" max="61" width="9.140625" style="24" hidden="1" customWidth="1" outlineLevel="2"/>
    <col min="62" max="62" width="15" style="24" hidden="1" customWidth="1" outlineLevel="2"/>
    <col min="63" max="63" width="11.42578125" style="24" hidden="1" customWidth="1" outlineLevel="2"/>
    <col min="64" max="64" width="11.140625" style="24" hidden="1" customWidth="1" outlineLevel="2"/>
    <col min="65" max="65" width="10.5703125" style="24" hidden="1" customWidth="1" outlineLevel="2"/>
    <col min="66" max="66" width="11.140625" style="24" hidden="1" customWidth="1" outlineLevel="2"/>
    <col min="67" max="67" width="13.42578125" style="24" hidden="1" customWidth="1" outlineLevel="2"/>
    <col min="68" max="68" width="17.42578125" style="24" hidden="1" customWidth="1" outlineLevel="2"/>
    <col min="69" max="69" width="18" style="24" hidden="1" customWidth="1" outlineLevel="2"/>
    <col min="70" max="70" width="10.28515625" style="24" hidden="1" customWidth="1" outlineLevel="2"/>
    <col min="71" max="71" width="9.28515625" style="24" hidden="1" customWidth="1" outlineLevel="1"/>
    <col min="72" max="72" width="14.28515625" style="24" hidden="1" customWidth="1" outlineLevel="2"/>
    <col min="73" max="73" width="11" style="24" hidden="1" customWidth="1" outlineLevel="2"/>
    <col min="74" max="74" width="14.42578125" style="24" hidden="1" customWidth="1" outlineLevel="2"/>
    <col min="75" max="75" width="20.5703125" style="24" hidden="1" customWidth="1" outlineLevel="2"/>
    <col min="76" max="76" width="27.28515625" style="24" hidden="1" customWidth="1" outlineLevel="2"/>
    <col min="77" max="77" width="3.7109375" style="24" hidden="1" customWidth="1" outlineLevel="1"/>
    <col min="78" max="78" width="12.42578125" style="24" hidden="1" customWidth="1" outlineLevel="1"/>
    <col min="79" max="82" width="8.85546875" style="24" hidden="1" customWidth="1" outlineLevel="2"/>
    <col min="83" max="83" width="15.42578125" style="24" hidden="1" customWidth="1" outlineLevel="2"/>
    <col min="84" max="84" width="16.140625" style="24" hidden="1" customWidth="1" outlineLevel="2"/>
    <col min="85" max="90" width="23.7109375" style="24" hidden="1" customWidth="1" outlineLevel="2"/>
    <col min="91" max="91" width="2.85546875" style="24" hidden="1" customWidth="1" outlineLevel="1"/>
    <col min="92" max="92" width="27.28515625" style="24" collapsed="1"/>
    <col min="93" max="16384" width="27.28515625" style="24"/>
  </cols>
  <sheetData>
    <row r="1" spans="1:172" hidden="1" outlineLevel="1">
      <c r="A1" s="21" t="s">
        <v>409</v>
      </c>
    </row>
    <row r="2" spans="1:172" hidden="1" outlineLevel="2">
      <c r="A2" s="21" t="s">
        <v>410</v>
      </c>
      <c r="B2" s="67">
        <v>0.27</v>
      </c>
    </row>
    <row r="3" spans="1:172" hidden="1" outlineLevel="2">
      <c r="A3" s="68" t="s">
        <v>411</v>
      </c>
      <c r="B3" s="69">
        <v>44687</v>
      </c>
      <c r="I3" s="1471" t="s">
        <v>412</v>
      </c>
      <c r="J3" s="1471"/>
      <c r="K3" s="1472"/>
      <c r="L3" s="1472"/>
      <c r="M3" s="1472"/>
      <c r="N3" s="1472"/>
      <c r="O3" s="1472"/>
      <c r="Q3" s="1471" t="s">
        <v>413</v>
      </c>
      <c r="R3" s="1471"/>
      <c r="S3" s="1471"/>
      <c r="T3" s="1471"/>
      <c r="U3" s="1471"/>
      <c r="V3" s="1471"/>
      <c r="W3" s="1471"/>
      <c r="X3" s="1471"/>
      <c r="Y3" s="1471"/>
      <c r="Z3" s="1471"/>
      <c r="AA3" s="1471"/>
      <c r="AB3" s="1471"/>
      <c r="AC3" s="1471"/>
      <c r="AD3" s="1471"/>
      <c r="AE3" s="1471"/>
      <c r="AF3" s="1471"/>
      <c r="AG3" s="1471"/>
      <c r="AH3" s="1471"/>
      <c r="AI3" s="1471"/>
      <c r="AJ3" s="1471"/>
      <c r="AK3" s="1471"/>
      <c r="AL3" s="1471"/>
      <c r="AM3" s="1471"/>
      <c r="AN3" s="1471"/>
      <c r="AO3" s="1471"/>
      <c r="AP3" s="1471"/>
      <c r="AQ3" s="1471"/>
      <c r="AR3" s="1471"/>
      <c r="AS3" s="1471"/>
      <c r="AT3" s="1471"/>
      <c r="AU3" s="1471"/>
      <c r="AV3" s="1471"/>
      <c r="AW3" s="1471"/>
      <c r="AX3" s="1471"/>
      <c r="AY3" s="1471"/>
      <c r="AZ3" s="1471"/>
      <c r="BA3" s="1471"/>
      <c r="BB3" s="1471"/>
      <c r="BC3" s="1471"/>
      <c r="BD3" s="1471"/>
      <c r="BE3" s="1471"/>
      <c r="BF3" s="1471"/>
      <c r="BG3" s="1471"/>
      <c r="BH3" s="1471"/>
      <c r="BI3" s="1472"/>
      <c r="BJ3" s="1472"/>
      <c r="BK3" s="1472"/>
      <c r="BL3" s="1472"/>
      <c r="BM3" s="1472"/>
    </row>
    <row r="4" spans="1:172" ht="60" hidden="1" outlineLevel="2">
      <c r="A4" s="70" t="s">
        <v>414</v>
      </c>
      <c r="B4" s="292">
        <v>71</v>
      </c>
      <c r="I4" s="320"/>
      <c r="J4" s="321"/>
      <c r="K4" s="322"/>
      <c r="L4" s="323" t="s">
        <v>89</v>
      </c>
      <c r="M4" s="323" t="s">
        <v>90</v>
      </c>
      <c r="N4" s="1473"/>
      <c r="O4" s="1473"/>
      <c r="Q4" s="320"/>
      <c r="R4" s="321"/>
      <c r="S4" s="321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2"/>
      <c r="BJ4" s="323" t="s">
        <v>89</v>
      </c>
      <c r="BK4" s="323" t="s">
        <v>90</v>
      </c>
      <c r="BL4" s="1473"/>
      <c r="BM4" s="1473"/>
    </row>
    <row r="5" spans="1:172" customFormat="1" ht="25.5" hidden="1" outlineLevel="2">
      <c r="A5" s="1157" t="s">
        <v>415</v>
      </c>
      <c r="B5" s="1158"/>
      <c r="C5" s="1159"/>
      <c r="I5" s="1148" t="s">
        <v>93</v>
      </c>
      <c r="J5" s="1148"/>
      <c r="K5" s="1148"/>
      <c r="L5" s="113" t="s">
        <v>94</v>
      </c>
      <c r="M5" s="113" t="s">
        <v>95</v>
      </c>
      <c r="N5" s="111" t="s">
        <v>91</v>
      </c>
      <c r="O5" s="111" t="s">
        <v>92</v>
      </c>
      <c r="P5" s="142"/>
      <c r="Q5" s="1148" t="s">
        <v>93</v>
      </c>
      <c r="R5" s="1148"/>
      <c r="S5" s="1458"/>
      <c r="T5" s="1458"/>
      <c r="U5" s="1458"/>
      <c r="V5" s="1458"/>
      <c r="W5" s="1458"/>
      <c r="X5" s="1458"/>
      <c r="Y5" s="1458"/>
      <c r="Z5" s="1458"/>
      <c r="AA5" s="1458"/>
      <c r="AB5" s="1458"/>
      <c r="AC5" s="1458"/>
      <c r="AD5" s="1458"/>
      <c r="AE5" s="1458"/>
      <c r="AF5" s="1458"/>
      <c r="AG5" s="1458"/>
      <c r="AH5" s="1458"/>
      <c r="AI5" s="1458"/>
      <c r="AJ5" s="1458"/>
      <c r="AK5" s="1458"/>
      <c r="AL5" s="1458"/>
      <c r="AM5" s="1458"/>
      <c r="AN5" s="1458"/>
      <c r="AO5" s="1458"/>
      <c r="AP5" s="1458"/>
      <c r="AQ5" s="1458"/>
      <c r="AR5" s="1458"/>
      <c r="AS5" s="1458"/>
      <c r="AT5" s="1458"/>
      <c r="AU5" s="1458"/>
      <c r="AV5" s="1458"/>
      <c r="AW5" s="1458"/>
      <c r="AX5" s="1458"/>
      <c r="AY5" s="1458"/>
      <c r="AZ5" s="1458"/>
      <c r="BA5" s="1458"/>
      <c r="BB5" s="1458"/>
      <c r="BC5" s="1458"/>
      <c r="BD5" s="1458"/>
      <c r="BE5" s="1458"/>
      <c r="BF5" s="1458"/>
      <c r="BG5" s="1458"/>
      <c r="BH5" s="1458"/>
      <c r="BI5" s="1148"/>
      <c r="BJ5" s="113" t="s">
        <v>94</v>
      </c>
      <c r="BK5" s="113" t="s">
        <v>95</v>
      </c>
      <c r="BL5" s="111" t="s">
        <v>91</v>
      </c>
      <c r="BM5" s="111" t="s">
        <v>92</v>
      </c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  <c r="EE5" s="142"/>
      <c r="EF5" s="142"/>
      <c r="EG5" s="142"/>
      <c r="EH5" s="142"/>
      <c r="EI5" s="142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  <c r="FG5" s="142"/>
      <c r="FH5" s="142"/>
      <c r="FI5" s="142"/>
      <c r="FJ5" s="142"/>
      <c r="FK5" s="142"/>
      <c r="FL5" s="142"/>
      <c r="FM5" s="142"/>
      <c r="FN5" s="142"/>
      <c r="FO5" s="142"/>
      <c r="FP5" s="142"/>
    </row>
    <row r="6" spans="1:172" customFormat="1" hidden="1" outlineLevel="2">
      <c r="A6" s="75" t="s">
        <v>416</v>
      </c>
      <c r="B6" s="76">
        <v>1.4</v>
      </c>
      <c r="C6" s="294" t="s">
        <v>417</v>
      </c>
      <c r="I6" s="1148" t="s">
        <v>96</v>
      </c>
      <c r="J6" s="1148"/>
      <c r="K6" s="1148"/>
      <c r="L6" s="114" t="s">
        <v>97</v>
      </c>
      <c r="M6" s="82" t="s">
        <v>98</v>
      </c>
      <c r="N6" s="114" t="s">
        <v>99</v>
      </c>
      <c r="O6" s="114" t="s">
        <v>99</v>
      </c>
      <c r="P6" s="142"/>
      <c r="Q6" s="1148" t="s">
        <v>96</v>
      </c>
      <c r="R6" s="1148"/>
      <c r="S6" s="1458"/>
      <c r="T6" s="1458"/>
      <c r="U6" s="1458"/>
      <c r="V6" s="1458"/>
      <c r="W6" s="1458"/>
      <c r="X6" s="1458"/>
      <c r="Y6" s="1458"/>
      <c r="Z6" s="1458"/>
      <c r="AA6" s="1458"/>
      <c r="AB6" s="1458"/>
      <c r="AC6" s="1458"/>
      <c r="AD6" s="1458"/>
      <c r="AE6" s="1458"/>
      <c r="AF6" s="1458"/>
      <c r="AG6" s="1458"/>
      <c r="AH6" s="1458"/>
      <c r="AI6" s="1458"/>
      <c r="AJ6" s="1458"/>
      <c r="AK6" s="1458"/>
      <c r="AL6" s="1458"/>
      <c r="AM6" s="1458"/>
      <c r="AN6" s="1458"/>
      <c r="AO6" s="1458"/>
      <c r="AP6" s="1458"/>
      <c r="AQ6" s="1458"/>
      <c r="AR6" s="1458"/>
      <c r="AS6" s="1458"/>
      <c r="AT6" s="1458"/>
      <c r="AU6" s="1458"/>
      <c r="AV6" s="1458"/>
      <c r="AW6" s="1458"/>
      <c r="AX6" s="1458"/>
      <c r="AY6" s="1458"/>
      <c r="AZ6" s="1458"/>
      <c r="BA6" s="1458"/>
      <c r="BB6" s="1458"/>
      <c r="BC6" s="1458"/>
      <c r="BD6" s="1458"/>
      <c r="BE6" s="1458"/>
      <c r="BF6" s="1458"/>
      <c r="BG6" s="1458"/>
      <c r="BH6" s="1458"/>
      <c r="BI6" s="1148"/>
      <c r="BJ6" s="114" t="s">
        <v>97</v>
      </c>
      <c r="BK6" s="82" t="s">
        <v>98</v>
      </c>
      <c r="BL6" s="114" t="s">
        <v>99</v>
      </c>
      <c r="BM6" s="114" t="s">
        <v>99</v>
      </c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</row>
    <row r="7" spans="1:172" customFormat="1" hidden="1" outlineLevel="2">
      <c r="A7" s="75" t="s">
        <v>418</v>
      </c>
      <c r="B7" s="76">
        <v>1.4</v>
      </c>
      <c r="C7" s="294" t="s">
        <v>419</v>
      </c>
      <c r="I7" s="1148" t="s">
        <v>100</v>
      </c>
      <c r="J7" s="1148"/>
      <c r="K7" s="1148"/>
      <c r="L7" s="114" t="s">
        <v>101</v>
      </c>
      <c r="M7" s="114" t="s">
        <v>102</v>
      </c>
      <c r="N7" s="114" t="s">
        <v>102</v>
      </c>
      <c r="O7" s="114" t="s">
        <v>102</v>
      </c>
      <c r="P7" s="142"/>
      <c r="Q7" s="1148" t="s">
        <v>100</v>
      </c>
      <c r="R7" s="1148"/>
      <c r="S7" s="1458"/>
      <c r="T7" s="1458"/>
      <c r="U7" s="1458"/>
      <c r="V7" s="1458"/>
      <c r="W7" s="1458"/>
      <c r="X7" s="1458"/>
      <c r="Y7" s="1458"/>
      <c r="Z7" s="1458"/>
      <c r="AA7" s="1458"/>
      <c r="AB7" s="1458"/>
      <c r="AC7" s="1458"/>
      <c r="AD7" s="1458"/>
      <c r="AE7" s="1458"/>
      <c r="AF7" s="1458"/>
      <c r="AG7" s="1458"/>
      <c r="AH7" s="1458"/>
      <c r="AI7" s="1458"/>
      <c r="AJ7" s="1458"/>
      <c r="AK7" s="1458"/>
      <c r="AL7" s="1458"/>
      <c r="AM7" s="1458"/>
      <c r="AN7" s="1458"/>
      <c r="AO7" s="1458"/>
      <c r="AP7" s="1458"/>
      <c r="AQ7" s="1458"/>
      <c r="AR7" s="1458"/>
      <c r="AS7" s="1458"/>
      <c r="AT7" s="1458"/>
      <c r="AU7" s="1458"/>
      <c r="AV7" s="1458"/>
      <c r="AW7" s="1458"/>
      <c r="AX7" s="1458"/>
      <c r="AY7" s="1458"/>
      <c r="AZ7" s="1458"/>
      <c r="BA7" s="1458"/>
      <c r="BB7" s="1458"/>
      <c r="BC7" s="1458"/>
      <c r="BD7" s="1458"/>
      <c r="BE7" s="1458"/>
      <c r="BF7" s="1458"/>
      <c r="BG7" s="1458"/>
      <c r="BH7" s="1458"/>
      <c r="BI7" s="1148"/>
      <c r="BJ7" s="114" t="s">
        <v>101</v>
      </c>
      <c r="BK7" s="114" t="s">
        <v>102</v>
      </c>
      <c r="BL7" s="114" t="s">
        <v>102</v>
      </c>
      <c r="BM7" s="114" t="s">
        <v>102</v>
      </c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</row>
    <row r="8" spans="1:172" customFormat="1" ht="15.75" hidden="1" outlineLevel="2">
      <c r="A8" s="295" t="s">
        <v>420</v>
      </c>
      <c r="B8" s="68"/>
      <c r="C8" s="69"/>
      <c r="I8" s="1149" t="s">
        <v>103</v>
      </c>
      <c r="J8" s="324"/>
      <c r="K8" s="302" t="s">
        <v>104</v>
      </c>
      <c r="L8" s="325">
        <f t="shared" ref="L8:O9" si="0">BJ8*$B$7</f>
        <v>1889.9999999999998</v>
      </c>
      <c r="M8" s="325">
        <f t="shared" si="0"/>
        <v>2065</v>
      </c>
      <c r="N8" s="325">
        <f t="shared" si="0"/>
        <v>560</v>
      </c>
      <c r="O8" s="325">
        <f t="shared" si="0"/>
        <v>560</v>
      </c>
      <c r="P8" s="142"/>
      <c r="Q8" s="1149" t="s">
        <v>103</v>
      </c>
      <c r="R8" s="324"/>
      <c r="S8" s="895"/>
      <c r="T8" s="895"/>
      <c r="U8" s="895"/>
      <c r="V8" s="895"/>
      <c r="W8" s="895"/>
      <c r="X8" s="895"/>
      <c r="Y8" s="895"/>
      <c r="Z8" s="895"/>
      <c r="AA8" s="895"/>
      <c r="AB8" s="895"/>
      <c r="AC8" s="895"/>
      <c r="AD8" s="895"/>
      <c r="AE8" s="895"/>
      <c r="AF8" s="895"/>
      <c r="AG8" s="895"/>
      <c r="AH8" s="895"/>
      <c r="AI8" s="895"/>
      <c r="AJ8" s="895"/>
      <c r="AK8" s="895"/>
      <c r="AL8" s="895"/>
      <c r="AM8" s="895"/>
      <c r="AN8" s="895"/>
      <c r="AO8" s="895"/>
      <c r="AP8" s="895"/>
      <c r="AQ8" s="895"/>
      <c r="AR8" s="895"/>
      <c r="AS8" s="895"/>
      <c r="AT8" s="895"/>
      <c r="AU8" s="895"/>
      <c r="AV8" s="895"/>
      <c r="AW8" s="895"/>
      <c r="AX8" s="895"/>
      <c r="AY8" s="895"/>
      <c r="AZ8" s="895"/>
      <c r="BA8" s="895"/>
      <c r="BB8" s="895"/>
      <c r="BC8" s="895"/>
      <c r="BD8" s="895"/>
      <c r="BE8" s="895"/>
      <c r="BF8" s="895"/>
      <c r="BG8" s="895"/>
      <c r="BH8" s="895"/>
      <c r="BI8" s="302" t="s">
        <v>104</v>
      </c>
      <c r="BJ8" s="325">
        <v>1350</v>
      </c>
      <c r="BK8" s="325">
        <v>1475</v>
      </c>
      <c r="BL8" s="325">
        <v>400</v>
      </c>
      <c r="BM8" s="325">
        <v>400</v>
      </c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</row>
    <row r="9" spans="1:172" ht="18.75" hidden="1" outlineLevel="2">
      <c r="A9" s="296" t="s">
        <v>414</v>
      </c>
      <c r="B9" s="296">
        <v>100</v>
      </c>
      <c r="I9" s="1149"/>
      <c r="J9" s="324"/>
      <c r="K9" s="302" t="s">
        <v>105</v>
      </c>
      <c r="L9" s="325">
        <f t="shared" si="0"/>
        <v>2590</v>
      </c>
      <c r="M9" s="325">
        <f t="shared" si="0"/>
        <v>2135</v>
      </c>
      <c r="N9" s="325">
        <f t="shared" si="0"/>
        <v>630</v>
      </c>
      <c r="O9" s="325">
        <f t="shared" si="0"/>
        <v>630</v>
      </c>
      <c r="Q9" s="1149"/>
      <c r="R9" s="324"/>
      <c r="S9" s="895"/>
      <c r="T9" s="895"/>
      <c r="U9" s="895"/>
      <c r="V9" s="895"/>
      <c r="W9" s="895"/>
      <c r="X9" s="895"/>
      <c r="Y9" s="895"/>
      <c r="Z9" s="895"/>
      <c r="AA9" s="895"/>
      <c r="AB9" s="895"/>
      <c r="AC9" s="895"/>
      <c r="AD9" s="895"/>
      <c r="AE9" s="895"/>
      <c r="AF9" s="895"/>
      <c r="AG9" s="895"/>
      <c r="AH9" s="895"/>
      <c r="AI9" s="895"/>
      <c r="AJ9" s="895"/>
      <c r="AK9" s="895"/>
      <c r="AL9" s="895"/>
      <c r="AM9" s="895"/>
      <c r="AN9" s="895"/>
      <c r="AO9" s="895"/>
      <c r="AP9" s="895"/>
      <c r="AQ9" s="895"/>
      <c r="AR9" s="895"/>
      <c r="AS9" s="895"/>
      <c r="AT9" s="895"/>
      <c r="AU9" s="895"/>
      <c r="AV9" s="895"/>
      <c r="AW9" s="895"/>
      <c r="AX9" s="895"/>
      <c r="AY9" s="895"/>
      <c r="AZ9" s="895"/>
      <c r="BA9" s="895"/>
      <c r="BB9" s="895"/>
      <c r="BC9" s="895"/>
      <c r="BD9" s="895"/>
      <c r="BE9" s="895"/>
      <c r="BF9" s="895"/>
      <c r="BG9" s="895"/>
      <c r="BH9" s="895"/>
      <c r="BI9" s="302" t="s">
        <v>105</v>
      </c>
      <c r="BJ9" s="325">
        <v>1850</v>
      </c>
      <c r="BK9" s="325">
        <v>1525</v>
      </c>
      <c r="BL9" s="325">
        <v>450</v>
      </c>
      <c r="BM9" s="325">
        <v>450</v>
      </c>
    </row>
    <row r="10" spans="1:172" customFormat="1" hidden="1" outlineLevel="1">
      <c r="B10" s="200" t="s">
        <v>421</v>
      </c>
      <c r="BJ10" s="24"/>
      <c r="BK10" s="24"/>
      <c r="BL10" s="24"/>
      <c r="BM10" s="24"/>
    </row>
    <row r="11" spans="1:172" s="61" customFormat="1" hidden="1" outlineLevel="1">
      <c r="B11" s="297"/>
      <c r="C11" s="1279"/>
      <c r="D11" s="1280"/>
      <c r="E11" s="1280"/>
      <c r="F11" s="1280"/>
      <c r="G11" s="1280"/>
      <c r="H11" s="1280"/>
      <c r="I11" s="1280"/>
      <c r="J11" s="1280"/>
      <c r="K11" s="1280"/>
      <c r="L11" s="1280"/>
      <c r="M11" s="1280"/>
      <c r="N11" s="1280"/>
      <c r="O11" s="1281"/>
      <c r="R11" s="352"/>
      <c r="S11" s="896"/>
      <c r="T11" s="896"/>
      <c r="U11" s="896"/>
      <c r="V11" s="896"/>
      <c r="W11" s="896"/>
      <c r="X11" s="896"/>
      <c r="Y11" s="896"/>
      <c r="Z11" s="896"/>
      <c r="AA11" s="896"/>
      <c r="AB11" s="896"/>
      <c r="AC11" s="896"/>
      <c r="AD11" s="896"/>
      <c r="AE11" s="896"/>
      <c r="AF11" s="896"/>
      <c r="AG11" s="896"/>
      <c r="AH11" s="896"/>
      <c r="AI11" s="896"/>
      <c r="AJ11" s="896"/>
      <c r="AK11" s="896"/>
      <c r="AL11" s="896"/>
      <c r="AM11" s="896"/>
      <c r="AN11" s="896"/>
      <c r="AO11" s="896"/>
      <c r="AP11" s="896"/>
      <c r="AQ11" s="896"/>
      <c r="AR11" s="896"/>
      <c r="AS11" s="896"/>
      <c r="AT11" s="896"/>
      <c r="AU11" s="896"/>
      <c r="AV11" s="896"/>
      <c r="AW11" s="896"/>
      <c r="AX11" s="896"/>
      <c r="AY11" s="896"/>
      <c r="AZ11" s="896"/>
      <c r="BA11" s="896"/>
      <c r="BB11" s="896"/>
      <c r="BC11" s="896"/>
      <c r="BD11" s="896"/>
      <c r="BE11" s="896"/>
      <c r="BF11" s="896"/>
      <c r="BG11" s="896"/>
      <c r="BH11" s="896"/>
      <c r="BI11" s="353"/>
      <c r="BJ11" s="353"/>
      <c r="BK11" s="353"/>
      <c r="BL11" s="354"/>
      <c r="BM11" s="353"/>
      <c r="BN11" s="355"/>
      <c r="BO11" s="382" t="s">
        <v>422</v>
      </c>
      <c r="BP11" s="1175" t="s">
        <v>140</v>
      </c>
      <c r="BQ11" s="1177"/>
      <c r="BR11" s="266"/>
      <c r="BS11" s="1459" t="s">
        <v>170</v>
      </c>
      <c r="BT11" s="1460"/>
      <c r="BU11" s="1460"/>
      <c r="BV11" s="1461"/>
      <c r="BW11" s="1175" t="s">
        <v>171</v>
      </c>
      <c r="BX11" s="1177"/>
      <c r="BY11"/>
      <c r="BZ11" s="1462" t="s">
        <v>188</v>
      </c>
      <c r="CA11" s="1463"/>
      <c r="CB11" s="1463"/>
      <c r="CC11" s="1463"/>
      <c r="CD11" s="1464"/>
      <c r="CE11" s="1175" t="s">
        <v>194</v>
      </c>
      <c r="CF11" s="1176"/>
      <c r="CG11" s="1176"/>
      <c r="CH11" s="1176"/>
      <c r="CI11" s="1176"/>
      <c r="CJ11" s="1176"/>
      <c r="CK11" s="1176"/>
      <c r="CL11" s="1177"/>
      <c r="CM11"/>
    </row>
    <row r="12" spans="1:172" customFormat="1" ht="51.75" hidden="1" outlineLevel="2">
      <c r="B12" s="1362" t="s">
        <v>103</v>
      </c>
      <c r="C12" s="1151" t="s">
        <v>107</v>
      </c>
      <c r="D12" s="1152"/>
      <c r="E12" s="143"/>
      <c r="F12" s="143"/>
      <c r="G12" s="143"/>
      <c r="H12" s="143"/>
      <c r="I12" s="1189" t="s">
        <v>108</v>
      </c>
      <c r="J12" s="1190"/>
      <c r="K12" s="1190"/>
      <c r="L12" s="1190"/>
      <c r="M12" s="1190"/>
      <c r="N12" s="1303"/>
      <c r="O12" s="143" t="s">
        <v>109</v>
      </c>
      <c r="R12" s="1362" t="s">
        <v>103</v>
      </c>
      <c r="S12" s="897"/>
      <c r="T12" s="897"/>
      <c r="U12" s="897"/>
      <c r="V12" s="897"/>
      <c r="W12" s="897"/>
      <c r="X12" s="897"/>
      <c r="Y12" s="897"/>
      <c r="Z12" s="897"/>
      <c r="AA12" s="897"/>
      <c r="AB12" s="897"/>
      <c r="AC12" s="897"/>
      <c r="AD12" s="897"/>
      <c r="AE12" s="897"/>
      <c r="AF12" s="897"/>
      <c r="AG12" s="1037"/>
      <c r="AH12" s="1037"/>
      <c r="AI12" s="1037"/>
      <c r="AJ12" s="1037"/>
      <c r="AK12" s="1037"/>
      <c r="AL12" s="1037"/>
      <c r="AM12" s="1037"/>
      <c r="AN12" s="1037"/>
      <c r="AO12" s="1037"/>
      <c r="AP12" s="1037"/>
      <c r="AQ12" s="1037"/>
      <c r="AR12" s="1037"/>
      <c r="AS12" s="1037"/>
      <c r="AT12" s="1037"/>
      <c r="AU12" s="1037"/>
      <c r="AV12" s="1037"/>
      <c r="AW12" s="1037"/>
      <c r="AX12" s="1037"/>
      <c r="AY12" s="1037"/>
      <c r="AZ12" s="1037"/>
      <c r="BA12" s="1037"/>
      <c r="BB12" s="1037"/>
      <c r="BC12" s="1037"/>
      <c r="BD12" s="1037"/>
      <c r="BE12" s="1037"/>
      <c r="BF12" s="1037"/>
      <c r="BG12" s="1037"/>
      <c r="BH12" s="1037"/>
      <c r="BI12" s="356" t="s">
        <v>129</v>
      </c>
      <c r="BJ12" s="356" t="s">
        <v>129</v>
      </c>
      <c r="BK12" s="356" t="s">
        <v>129</v>
      </c>
      <c r="BL12" s="356" t="s">
        <v>130</v>
      </c>
      <c r="BM12" s="356" t="s">
        <v>130</v>
      </c>
      <c r="BN12" s="356" t="s">
        <v>130</v>
      </c>
      <c r="BO12" s="1359" t="s">
        <v>423</v>
      </c>
      <c r="BP12" s="1362" t="s">
        <v>424</v>
      </c>
      <c r="BQ12" s="1362" t="s">
        <v>425</v>
      </c>
      <c r="BR12" s="384"/>
      <c r="BS12" s="143"/>
      <c r="BT12" s="143"/>
      <c r="BU12" s="143"/>
      <c r="BV12" s="1334" t="s">
        <v>426</v>
      </c>
      <c r="BW12" s="1189" t="s">
        <v>427</v>
      </c>
      <c r="BX12" s="1303"/>
      <c r="BZ12" s="1168">
        <v>600</v>
      </c>
      <c r="CA12" s="1168">
        <v>700</v>
      </c>
      <c r="CB12" s="1168">
        <v>800</v>
      </c>
      <c r="CC12" s="1168">
        <v>900</v>
      </c>
      <c r="CD12" s="1168">
        <v>1000</v>
      </c>
      <c r="CE12" s="1465" t="s">
        <v>428</v>
      </c>
      <c r="CF12" s="1465" t="s">
        <v>196</v>
      </c>
      <c r="CG12" s="1389" t="s">
        <v>429</v>
      </c>
      <c r="CH12" s="1390"/>
      <c r="CI12" s="1392"/>
      <c r="CJ12" s="1465" t="s">
        <v>430</v>
      </c>
      <c r="CK12" s="413"/>
      <c r="CL12" s="1465" t="s">
        <v>431</v>
      </c>
    </row>
    <row r="13" spans="1:172" customFormat="1" hidden="1" outlineLevel="2">
      <c r="B13" s="1363"/>
      <c r="C13" s="1153"/>
      <c r="D13" s="1154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R13" s="1363"/>
      <c r="S13" s="889"/>
      <c r="T13" s="889"/>
      <c r="U13" s="1080"/>
      <c r="V13" s="1080"/>
      <c r="W13" s="1080"/>
      <c r="X13" s="1080"/>
      <c r="Y13" s="1080"/>
      <c r="Z13" s="1080"/>
      <c r="AA13" s="1080"/>
      <c r="AB13" s="1080"/>
      <c r="AC13" s="1080"/>
      <c r="AD13" s="889"/>
      <c r="AE13" s="1080"/>
      <c r="AF13" s="874"/>
      <c r="AG13" s="992"/>
      <c r="AH13" s="992"/>
      <c r="AI13" s="992"/>
      <c r="AJ13" s="992"/>
      <c r="AK13" s="992"/>
      <c r="AL13" s="992"/>
      <c r="AM13" s="992"/>
      <c r="AN13" s="992"/>
      <c r="AO13" s="992"/>
      <c r="AP13" s="992"/>
      <c r="AQ13" s="992"/>
      <c r="AR13" s="992"/>
      <c r="AS13" s="992"/>
      <c r="AT13" s="992"/>
      <c r="AU13" s="992"/>
      <c r="AV13" s="992"/>
      <c r="AW13" s="992"/>
      <c r="AX13" s="992"/>
      <c r="AY13" s="992"/>
      <c r="AZ13" s="992"/>
      <c r="BA13" s="992"/>
      <c r="BB13" s="992"/>
      <c r="BC13" s="992"/>
      <c r="BD13" s="992"/>
      <c r="BE13" s="992"/>
      <c r="BF13" s="992"/>
      <c r="BG13" s="992"/>
      <c r="BH13" s="992"/>
      <c r="BI13" s="211"/>
      <c r="BJ13" s="211"/>
      <c r="BK13" s="211"/>
      <c r="BL13" s="211"/>
      <c r="BM13" s="211"/>
      <c r="BN13" s="211"/>
      <c r="BO13" s="1360"/>
      <c r="BP13" s="1363"/>
      <c r="BQ13" s="1363"/>
      <c r="BR13" s="384"/>
      <c r="BS13" s="143"/>
      <c r="BT13" s="143"/>
      <c r="BU13" s="143"/>
      <c r="BV13" s="1349"/>
      <c r="BW13" s="385"/>
      <c r="BX13" s="143"/>
      <c r="BZ13" s="1352"/>
      <c r="CA13" s="1352"/>
      <c r="CB13" s="1352"/>
      <c r="CC13" s="1352"/>
      <c r="CD13" s="1352"/>
      <c r="CE13" s="1466"/>
      <c r="CF13" s="1466"/>
      <c r="CG13" s="1393"/>
      <c r="CH13" s="1394"/>
      <c r="CI13" s="1395"/>
      <c r="CJ13" s="1466"/>
      <c r="CK13" s="414"/>
      <c r="CL13" s="1466"/>
    </row>
    <row r="14" spans="1:172" customFormat="1" ht="38.25" hidden="1" outlineLevel="2">
      <c r="B14" s="1364"/>
      <c r="C14" s="1155"/>
      <c r="D14" s="1156"/>
      <c r="E14" s="143"/>
      <c r="F14" s="143"/>
      <c r="G14" s="143"/>
      <c r="H14" s="143"/>
      <c r="I14" s="1189" t="s">
        <v>432</v>
      </c>
      <c r="J14" s="1190"/>
      <c r="K14" s="1190"/>
      <c r="L14" s="1190"/>
      <c r="M14" s="1303"/>
      <c r="N14" s="164" t="s">
        <v>433</v>
      </c>
      <c r="O14" s="143" t="s">
        <v>112</v>
      </c>
      <c r="R14" s="1364"/>
      <c r="S14" s="890"/>
      <c r="T14" s="890"/>
      <c r="U14" s="1081"/>
      <c r="V14" s="1081"/>
      <c r="W14" s="1081"/>
      <c r="X14" s="1081"/>
      <c r="Y14" s="1081"/>
      <c r="Z14" s="1081"/>
      <c r="AA14" s="1081"/>
      <c r="AB14" s="1081"/>
      <c r="AC14" s="1081"/>
      <c r="AD14" s="890"/>
      <c r="AE14" s="1081"/>
      <c r="AF14" s="875"/>
      <c r="AG14" s="993"/>
      <c r="AH14" s="993"/>
      <c r="AI14" s="993"/>
      <c r="AJ14" s="993"/>
      <c r="AK14" s="993"/>
      <c r="AL14" s="993"/>
      <c r="AM14" s="993"/>
      <c r="AN14" s="993"/>
      <c r="AO14" s="993"/>
      <c r="AP14" s="993"/>
      <c r="AQ14" s="993"/>
      <c r="AR14" s="993"/>
      <c r="AS14" s="993"/>
      <c r="AT14" s="993"/>
      <c r="AU14" s="993"/>
      <c r="AV14" s="993"/>
      <c r="AW14" s="993"/>
      <c r="AX14" s="993"/>
      <c r="AY14" s="993"/>
      <c r="AZ14" s="993"/>
      <c r="BA14" s="993"/>
      <c r="BB14" s="993"/>
      <c r="BC14" s="993"/>
      <c r="BD14" s="993"/>
      <c r="BE14" s="993"/>
      <c r="BF14" s="993"/>
      <c r="BG14" s="993"/>
      <c r="BH14" s="993"/>
      <c r="BI14" s="111" t="s">
        <v>133</v>
      </c>
      <c r="BJ14" s="111" t="s">
        <v>134</v>
      </c>
      <c r="BK14" s="111" t="s">
        <v>135</v>
      </c>
      <c r="BL14" s="111" t="s">
        <v>133</v>
      </c>
      <c r="BM14" s="111" t="s">
        <v>136</v>
      </c>
      <c r="BN14" s="111" t="s">
        <v>137</v>
      </c>
      <c r="BO14" s="1360"/>
      <c r="BP14" s="1363"/>
      <c r="BQ14" s="1363"/>
      <c r="BR14" s="386"/>
      <c r="BS14" s="143"/>
      <c r="BT14" s="143"/>
      <c r="BU14" s="143"/>
      <c r="BV14" s="1349"/>
      <c r="BW14" s="1350" t="s">
        <v>434</v>
      </c>
      <c r="BX14" s="1168" t="s">
        <v>435</v>
      </c>
      <c r="BZ14" s="1352"/>
      <c r="CA14" s="1352"/>
      <c r="CB14" s="1352"/>
      <c r="CC14" s="1352"/>
      <c r="CD14" s="1352"/>
      <c r="CE14" s="1466"/>
      <c r="CF14" s="1466"/>
      <c r="CG14" s="1468"/>
      <c r="CH14" s="1469"/>
      <c r="CI14" s="1470"/>
      <c r="CJ14" s="1466"/>
      <c r="CK14" s="414" t="s">
        <v>436</v>
      </c>
      <c r="CL14" s="1466"/>
    </row>
    <row r="15" spans="1:172" s="62" customFormat="1" ht="38.25" hidden="1" outlineLevel="2">
      <c r="B15" s="164" t="s">
        <v>437</v>
      </c>
      <c r="C15" s="299" t="s">
        <v>438</v>
      </c>
      <c r="D15" s="299" t="s">
        <v>439</v>
      </c>
      <c r="E15" s="299"/>
      <c r="F15" s="299"/>
      <c r="G15" s="299"/>
      <c r="H15" s="299"/>
      <c r="I15" s="327" t="s">
        <v>115</v>
      </c>
      <c r="J15" s="327"/>
      <c r="K15" s="327" t="s">
        <v>440</v>
      </c>
      <c r="L15" s="327" t="s">
        <v>441</v>
      </c>
      <c r="M15" s="327" t="s">
        <v>116</v>
      </c>
      <c r="N15" s="328" t="s">
        <v>117</v>
      </c>
      <c r="O15" s="327" t="s">
        <v>118</v>
      </c>
      <c r="R15" s="164" t="s">
        <v>442</v>
      </c>
      <c r="S15" s="898"/>
      <c r="T15" s="898"/>
      <c r="U15" s="898"/>
      <c r="V15" s="898"/>
      <c r="W15" s="898"/>
      <c r="X15" s="898"/>
      <c r="Y15" s="898"/>
      <c r="Z15" s="898"/>
      <c r="AA15" s="898"/>
      <c r="AB15" s="898"/>
      <c r="AC15" s="898"/>
      <c r="AD15" s="898"/>
      <c r="AE15" s="898"/>
      <c r="AF15" s="898"/>
      <c r="AG15" s="898"/>
      <c r="AH15" s="898"/>
      <c r="AI15" s="898"/>
      <c r="AJ15" s="898"/>
      <c r="AK15" s="898"/>
      <c r="AL15" s="898"/>
      <c r="AM15" s="898"/>
      <c r="AN15" s="898"/>
      <c r="AO15" s="898"/>
      <c r="AP15" s="898"/>
      <c r="AQ15" s="898"/>
      <c r="AR15" s="898"/>
      <c r="AS15" s="898"/>
      <c r="AT15" s="898"/>
      <c r="AU15" s="898"/>
      <c r="AV15" s="898"/>
      <c r="AW15" s="898"/>
      <c r="AX15" s="898"/>
      <c r="AY15" s="898"/>
      <c r="AZ15" s="898"/>
      <c r="BA15" s="898"/>
      <c r="BB15" s="898"/>
      <c r="BC15" s="898"/>
      <c r="BD15" s="898"/>
      <c r="BE15" s="898"/>
      <c r="BF15" s="898"/>
      <c r="BG15" s="898"/>
      <c r="BH15" s="898"/>
      <c r="BI15" s="139" t="s">
        <v>138</v>
      </c>
      <c r="BJ15" s="114" t="s">
        <v>123</v>
      </c>
      <c r="BK15" s="139"/>
      <c r="BL15" s="139" t="s">
        <v>138</v>
      </c>
      <c r="BM15" s="114" t="s">
        <v>123</v>
      </c>
      <c r="BN15" s="139"/>
      <c r="BO15" s="1361"/>
      <c r="BP15" s="1364"/>
      <c r="BQ15" s="1364"/>
      <c r="BR15" s="384"/>
      <c r="BS15" s="143" t="s">
        <v>172</v>
      </c>
      <c r="BT15" s="143" t="s">
        <v>173</v>
      </c>
      <c r="BU15" s="143" t="s">
        <v>174</v>
      </c>
      <c r="BV15" s="1278"/>
      <c r="BW15" s="1351"/>
      <c r="BX15" s="1169"/>
      <c r="BY15"/>
      <c r="BZ15" s="1169"/>
      <c r="CA15" s="1169"/>
      <c r="CB15" s="1169"/>
      <c r="CC15" s="1169"/>
      <c r="CD15" s="1169"/>
      <c r="CE15" s="1467"/>
      <c r="CF15" s="1467"/>
      <c r="CG15" s="144" t="s">
        <v>201</v>
      </c>
      <c r="CH15" s="144" t="s">
        <v>202</v>
      </c>
      <c r="CI15" s="144" t="s">
        <v>203</v>
      </c>
      <c r="CJ15" s="1467"/>
      <c r="CK15" s="418"/>
      <c r="CL15" s="1467"/>
      <c r="CM15"/>
    </row>
    <row r="16" spans="1:172" s="62" customFormat="1" hidden="1" outlineLevel="2">
      <c r="B16" s="164"/>
      <c r="C16" s="299"/>
      <c r="D16" s="299"/>
      <c r="E16" s="299"/>
      <c r="F16" s="299"/>
      <c r="G16" s="299"/>
      <c r="H16" s="299"/>
      <c r="I16" s="327"/>
      <c r="J16" s="327"/>
      <c r="K16" s="327"/>
      <c r="L16" s="327"/>
      <c r="M16" s="327"/>
      <c r="N16" s="328"/>
      <c r="O16" s="327"/>
      <c r="R16" s="164"/>
      <c r="S16" s="898"/>
      <c r="T16" s="898"/>
      <c r="U16" s="898"/>
      <c r="V16" s="898"/>
      <c r="W16" s="898"/>
      <c r="X16" s="898"/>
      <c r="Y16" s="898"/>
      <c r="Z16" s="898"/>
      <c r="AA16" s="898"/>
      <c r="AB16" s="898"/>
      <c r="AC16" s="898"/>
      <c r="AD16" s="898"/>
      <c r="AE16" s="898"/>
      <c r="AF16" s="898"/>
      <c r="AG16" s="898"/>
      <c r="AH16" s="898"/>
      <c r="AI16" s="898"/>
      <c r="AJ16" s="898"/>
      <c r="AK16" s="898"/>
      <c r="AL16" s="898"/>
      <c r="AM16" s="898"/>
      <c r="AN16" s="898"/>
      <c r="AO16" s="898"/>
      <c r="AP16" s="898"/>
      <c r="AQ16" s="898"/>
      <c r="AR16" s="898"/>
      <c r="AS16" s="898"/>
      <c r="AT16" s="898"/>
      <c r="AU16" s="898"/>
      <c r="AV16" s="898"/>
      <c r="AW16" s="898"/>
      <c r="AX16" s="898"/>
      <c r="AY16" s="898"/>
      <c r="AZ16" s="898"/>
      <c r="BA16" s="898"/>
      <c r="BB16" s="898"/>
      <c r="BC16" s="898"/>
      <c r="BD16" s="898"/>
      <c r="BE16" s="898"/>
      <c r="BF16" s="898"/>
      <c r="BG16" s="898"/>
      <c r="BH16" s="898"/>
      <c r="BI16" s="139"/>
      <c r="BJ16" s="114"/>
      <c r="BK16" s="139"/>
      <c r="BL16" s="139"/>
      <c r="BM16" s="114"/>
      <c r="BN16" s="139"/>
      <c r="BO16" s="387"/>
      <c r="BP16" s="386"/>
      <c r="BQ16" s="386"/>
      <c r="BR16" s="384"/>
      <c r="BS16" s="143"/>
      <c r="BT16" s="143"/>
      <c r="BU16" s="143"/>
      <c r="BV16" s="143"/>
      <c r="BW16" s="408"/>
      <c r="BX16" s="323"/>
      <c r="BY16"/>
      <c r="BZ16" s="323"/>
      <c r="CA16" s="323"/>
      <c r="CB16" s="323"/>
      <c r="CC16" s="323"/>
      <c r="CD16" s="323"/>
      <c r="CE16" s="144"/>
      <c r="CF16" s="144"/>
      <c r="CG16" s="144"/>
      <c r="CH16" s="144"/>
      <c r="CI16" s="144"/>
      <c r="CJ16" s="144"/>
      <c r="CK16" s="144"/>
      <c r="CL16" s="144"/>
      <c r="CM16"/>
    </row>
    <row r="17" spans="1:91" s="62" customFormat="1" hidden="1" outlineLevel="2">
      <c r="B17" s="164"/>
      <c r="C17" s="299"/>
      <c r="D17" s="299"/>
      <c r="E17" s="299"/>
      <c r="F17" s="299"/>
      <c r="G17" s="299"/>
      <c r="H17" s="299"/>
      <c r="I17" s="327"/>
      <c r="J17" s="327"/>
      <c r="K17" s="327"/>
      <c r="L17" s="327"/>
      <c r="M17" s="327"/>
      <c r="N17" s="328"/>
      <c r="O17" s="327"/>
      <c r="R17" s="164"/>
      <c r="S17" s="898"/>
      <c r="T17" s="898"/>
      <c r="U17" s="898"/>
      <c r="V17" s="898"/>
      <c r="W17" s="898"/>
      <c r="X17" s="898"/>
      <c r="Y17" s="898"/>
      <c r="Z17" s="898"/>
      <c r="AA17" s="898"/>
      <c r="AB17" s="898"/>
      <c r="AC17" s="898"/>
      <c r="AD17" s="898"/>
      <c r="AE17" s="898"/>
      <c r="AF17" s="898"/>
      <c r="AG17" s="898"/>
      <c r="AH17" s="898"/>
      <c r="AI17" s="898"/>
      <c r="AJ17" s="898"/>
      <c r="AK17" s="898"/>
      <c r="AL17" s="898"/>
      <c r="AM17" s="898"/>
      <c r="AN17" s="898"/>
      <c r="AO17" s="898"/>
      <c r="AP17" s="898"/>
      <c r="AQ17" s="898"/>
      <c r="AR17" s="898"/>
      <c r="AS17" s="898"/>
      <c r="AT17" s="898"/>
      <c r="AU17" s="898"/>
      <c r="AV17" s="898"/>
      <c r="AW17" s="898"/>
      <c r="AX17" s="898"/>
      <c r="AY17" s="898"/>
      <c r="AZ17" s="898"/>
      <c r="BA17" s="898"/>
      <c r="BB17" s="898"/>
      <c r="BC17" s="898"/>
      <c r="BD17" s="898"/>
      <c r="BE17" s="898"/>
      <c r="BF17" s="898"/>
      <c r="BG17" s="898"/>
      <c r="BH17" s="898"/>
      <c r="BI17" s="139"/>
      <c r="BJ17" s="114"/>
      <c r="BK17" s="139"/>
      <c r="BL17" s="139"/>
      <c r="BM17" s="114"/>
      <c r="BN17" s="139"/>
      <c r="BO17" s="387"/>
      <c r="BP17" s="386"/>
      <c r="BQ17" s="386"/>
      <c r="BR17" s="384"/>
      <c r="BS17" s="143"/>
      <c r="BT17" s="143"/>
      <c r="BU17" s="143"/>
      <c r="BV17" s="143"/>
      <c r="BW17" s="408"/>
      <c r="BX17" s="323"/>
      <c r="BY17"/>
      <c r="BZ17" s="323"/>
      <c r="CA17" s="323"/>
      <c r="CB17" s="323"/>
      <c r="CC17" s="323"/>
      <c r="CD17" s="323"/>
      <c r="CE17" s="144"/>
      <c r="CF17" s="144"/>
      <c r="CG17" s="144"/>
      <c r="CH17" s="144"/>
      <c r="CI17" s="144"/>
      <c r="CJ17" s="144"/>
      <c r="CK17" s="144"/>
      <c r="CL17" s="144"/>
      <c r="CM17"/>
    </row>
    <row r="18" spans="1:91" s="62" customFormat="1" ht="15.75" hidden="1" outlineLevel="2">
      <c r="B18" s="300" t="s">
        <v>443</v>
      </c>
      <c r="C18" s="301">
        <v>0</v>
      </c>
      <c r="D18" s="301">
        <v>0</v>
      </c>
      <c r="E18" s="301"/>
      <c r="F18" s="301"/>
      <c r="G18" s="301"/>
      <c r="H18" s="301"/>
      <c r="I18" s="301">
        <v>0</v>
      </c>
      <c r="J18" s="301"/>
      <c r="K18" s="301"/>
      <c r="L18" s="301"/>
      <c r="M18" s="301">
        <v>16.3</v>
      </c>
      <c r="N18" s="301">
        <v>0</v>
      </c>
      <c r="O18" s="301">
        <v>0</v>
      </c>
      <c r="R18" s="164" t="s">
        <v>444</v>
      </c>
      <c r="S18" s="898"/>
      <c r="T18" s="898"/>
      <c r="U18" s="898"/>
      <c r="V18" s="898"/>
      <c r="W18" s="898"/>
      <c r="X18" s="898"/>
      <c r="Y18" s="898"/>
      <c r="Z18" s="898"/>
      <c r="AA18" s="898"/>
      <c r="AB18" s="898"/>
      <c r="AC18" s="898"/>
      <c r="AD18" s="898"/>
      <c r="AE18" s="898"/>
      <c r="AF18" s="898"/>
      <c r="AG18" s="898"/>
      <c r="AH18" s="898"/>
      <c r="AI18" s="898"/>
      <c r="AJ18" s="898"/>
      <c r="AK18" s="898"/>
      <c r="AL18" s="898"/>
      <c r="AM18" s="898"/>
      <c r="AN18" s="898"/>
      <c r="AO18" s="898"/>
      <c r="AP18" s="898"/>
      <c r="AQ18" s="898"/>
      <c r="AR18" s="898"/>
      <c r="AS18" s="898"/>
      <c r="AT18" s="898"/>
      <c r="AU18" s="898"/>
      <c r="AV18" s="898"/>
      <c r="AW18" s="898"/>
      <c r="AX18" s="898"/>
      <c r="AY18" s="898"/>
      <c r="AZ18" s="898"/>
      <c r="BA18" s="898"/>
      <c r="BB18" s="898"/>
      <c r="BC18" s="898"/>
      <c r="BD18" s="898"/>
      <c r="BE18" s="898"/>
      <c r="BF18" s="898"/>
      <c r="BG18" s="898"/>
      <c r="BH18" s="898"/>
      <c r="BI18" s="357">
        <v>0</v>
      </c>
      <c r="BJ18" s="358">
        <v>0</v>
      </c>
      <c r="BK18" s="357"/>
      <c r="BL18" s="357">
        <v>0</v>
      </c>
      <c r="BM18" s="358">
        <v>0</v>
      </c>
      <c r="BN18" s="357"/>
      <c r="BO18" s="96">
        <v>1.95</v>
      </c>
      <c r="BP18" s="362">
        <v>4.7</v>
      </c>
      <c r="BQ18" s="362">
        <v>6.2</v>
      </c>
      <c r="BR18" s="384"/>
      <c r="BS18" s="358">
        <v>0</v>
      </c>
      <c r="BT18" s="358">
        <v>0</v>
      </c>
      <c r="BU18" s="358">
        <v>0</v>
      </c>
      <c r="BV18" s="358">
        <v>0</v>
      </c>
      <c r="BW18" s="358">
        <v>0</v>
      </c>
      <c r="BX18" s="358">
        <v>0</v>
      </c>
      <c r="BY18"/>
      <c r="BZ18" s="358">
        <v>0</v>
      </c>
      <c r="CA18" s="358">
        <v>0</v>
      </c>
      <c r="CB18" s="358">
        <v>0</v>
      </c>
      <c r="CC18" s="358">
        <v>0</v>
      </c>
      <c r="CD18" s="358">
        <v>0</v>
      </c>
      <c r="CE18" s="97">
        <v>40</v>
      </c>
      <c r="CF18" s="97">
        <v>3</v>
      </c>
      <c r="CG18" s="97">
        <v>10</v>
      </c>
      <c r="CH18" s="97">
        <v>20</v>
      </c>
      <c r="CI18" s="97">
        <v>40</v>
      </c>
      <c r="CJ18" s="97">
        <v>9.5</v>
      </c>
      <c r="CK18" s="97">
        <v>5</v>
      </c>
      <c r="CL18" s="97">
        <v>8</v>
      </c>
    </row>
    <row r="19" spans="1:91" customFormat="1" ht="30" hidden="1" outlineLevel="2">
      <c r="B19" s="302" t="s">
        <v>189</v>
      </c>
      <c r="C19" s="303">
        <v>6</v>
      </c>
      <c r="D19" s="303">
        <v>6</v>
      </c>
      <c r="E19" s="303"/>
      <c r="F19" s="303"/>
      <c r="G19" s="303"/>
      <c r="H19" s="303"/>
      <c r="I19" s="303">
        <v>13.4</v>
      </c>
      <c r="J19" s="303"/>
      <c r="K19" s="303">
        <v>14.2</v>
      </c>
      <c r="L19" s="303">
        <v>10.7</v>
      </c>
      <c r="M19" s="303">
        <v>15.6</v>
      </c>
      <c r="N19" s="303">
        <v>14.9</v>
      </c>
      <c r="O19" s="303"/>
      <c r="P19" s="62"/>
      <c r="R19" s="302" t="s">
        <v>216</v>
      </c>
      <c r="S19" s="899"/>
      <c r="T19" s="899"/>
      <c r="U19" s="899"/>
      <c r="V19" s="899"/>
      <c r="W19" s="899"/>
      <c r="X19" s="899"/>
      <c r="Y19" s="899"/>
      <c r="Z19" s="899"/>
      <c r="AA19" s="899"/>
      <c r="AB19" s="899"/>
      <c r="AC19" s="899"/>
      <c r="AD19" s="899"/>
      <c r="AE19" s="899"/>
      <c r="AF19" s="899"/>
      <c r="AG19" s="899"/>
      <c r="AH19" s="899"/>
      <c r="AI19" s="899"/>
      <c r="AJ19" s="899"/>
      <c r="AK19" s="899"/>
      <c r="AL19" s="899"/>
      <c r="AM19" s="899"/>
      <c r="AN19" s="899"/>
      <c r="AO19" s="899"/>
      <c r="AP19" s="899"/>
      <c r="AQ19" s="899"/>
      <c r="AR19" s="899"/>
      <c r="AS19" s="899"/>
      <c r="AT19" s="899"/>
      <c r="AU19" s="899"/>
      <c r="AV19" s="899"/>
      <c r="AW19" s="899"/>
      <c r="AX19" s="899"/>
      <c r="AY19" s="899"/>
      <c r="AZ19" s="899"/>
      <c r="BA19" s="899"/>
      <c r="BB19" s="899"/>
      <c r="BC19" s="899"/>
      <c r="BD19" s="899"/>
      <c r="BE19" s="899"/>
      <c r="BF19" s="899"/>
      <c r="BG19" s="899"/>
      <c r="BH19" s="899"/>
      <c r="BI19" s="359">
        <v>11.43</v>
      </c>
      <c r="BJ19" s="96">
        <v>5.3</v>
      </c>
      <c r="BK19" s="359">
        <v>4.13</v>
      </c>
      <c r="BL19" s="359">
        <v>11.74</v>
      </c>
      <c r="BM19" s="96">
        <f t="shared" ref="BM19:BN24" si="1">BJ19</f>
        <v>5.3</v>
      </c>
      <c r="BN19" s="359">
        <f t="shared" si="1"/>
        <v>4.13</v>
      </c>
      <c r="BO19" s="96">
        <f>BO18</f>
        <v>1.95</v>
      </c>
      <c r="BP19" s="96"/>
      <c r="BQ19" s="96"/>
      <c r="BR19" s="384"/>
      <c r="BS19" s="96">
        <v>2.5499999999999998</v>
      </c>
      <c r="BT19" s="96">
        <v>4.25</v>
      </c>
      <c r="BU19" s="96">
        <v>4.25</v>
      </c>
      <c r="BV19" s="96">
        <v>8</v>
      </c>
      <c r="BW19" s="409">
        <v>109.1</v>
      </c>
      <c r="BX19" s="97">
        <f>SUM(BX20:BX22)</f>
        <v>187.3</v>
      </c>
      <c r="BZ19" s="409">
        <v>10.5</v>
      </c>
      <c r="CA19" s="409">
        <v>10.9</v>
      </c>
      <c r="CB19" s="409">
        <v>11.1</v>
      </c>
      <c r="CC19" s="409">
        <v>11.6</v>
      </c>
      <c r="CD19" s="409">
        <v>11.8</v>
      </c>
    </row>
    <row r="20" spans="1:91" customFormat="1" ht="45" hidden="1" outlineLevel="2">
      <c r="B20" s="300" t="s">
        <v>445</v>
      </c>
      <c r="C20" s="301"/>
      <c r="D20" s="301"/>
      <c r="E20" s="301"/>
      <c r="F20" s="301"/>
      <c r="G20" s="301"/>
      <c r="H20" s="301"/>
      <c r="I20" s="301">
        <v>19.600000000000001</v>
      </c>
      <c r="J20" s="301"/>
      <c r="K20" s="301">
        <v>18</v>
      </c>
      <c r="L20" s="301"/>
      <c r="M20" s="301">
        <f>M19</f>
        <v>15.6</v>
      </c>
      <c r="N20" s="301">
        <v>16.3</v>
      </c>
      <c r="O20" s="301">
        <v>20.86</v>
      </c>
      <c r="P20" s="62"/>
      <c r="R20" s="360" t="s">
        <v>446</v>
      </c>
      <c r="S20" s="900"/>
      <c r="T20" s="900"/>
      <c r="U20" s="900"/>
      <c r="V20" s="900"/>
      <c r="W20" s="900"/>
      <c r="X20" s="900"/>
      <c r="Y20" s="900"/>
      <c r="Z20" s="900"/>
      <c r="AA20" s="900"/>
      <c r="AB20" s="900"/>
      <c r="AC20" s="900"/>
      <c r="AD20" s="900"/>
      <c r="AE20" s="900"/>
      <c r="AF20" s="900"/>
      <c r="AG20" s="900"/>
      <c r="AH20" s="900"/>
      <c r="AI20" s="900"/>
      <c r="AJ20" s="900"/>
      <c r="AK20" s="900"/>
      <c r="AL20" s="900"/>
      <c r="AM20" s="900"/>
      <c r="AN20" s="900"/>
      <c r="AO20" s="900"/>
      <c r="AP20" s="900"/>
      <c r="AQ20" s="900"/>
      <c r="AR20" s="900"/>
      <c r="AS20" s="900"/>
      <c r="AT20" s="900"/>
      <c r="AU20" s="900"/>
      <c r="AV20" s="900"/>
      <c r="AW20" s="900"/>
      <c r="AX20" s="900"/>
      <c r="AY20" s="900"/>
      <c r="AZ20" s="900"/>
      <c r="BA20" s="900"/>
      <c r="BB20" s="900"/>
      <c r="BC20" s="900"/>
      <c r="BD20" s="900"/>
      <c r="BE20" s="900"/>
      <c r="BF20" s="900"/>
      <c r="BG20" s="900"/>
      <c r="BH20" s="900"/>
      <c r="BI20" s="361">
        <v>10.94</v>
      </c>
      <c r="BJ20" s="362">
        <f>BJ19</f>
        <v>5.3</v>
      </c>
      <c r="BK20" s="361">
        <v>4.13</v>
      </c>
      <c r="BL20" s="361">
        <v>11.36</v>
      </c>
      <c r="BM20" s="362">
        <f t="shared" si="1"/>
        <v>5.3</v>
      </c>
      <c r="BN20" s="359">
        <f t="shared" si="1"/>
        <v>4.13</v>
      </c>
      <c r="BO20" s="362">
        <f>BO18</f>
        <v>1.95</v>
      </c>
      <c r="BP20" s="362">
        <v>4.7</v>
      </c>
      <c r="BQ20" s="362">
        <v>6.2</v>
      </c>
      <c r="BR20" s="384"/>
      <c r="BW20" s="410" t="s">
        <v>447</v>
      </c>
      <c r="BX20" s="411">
        <v>122</v>
      </c>
    </row>
    <row r="21" spans="1:91" customFormat="1" ht="15.75" hidden="1" outlineLevel="2">
      <c r="B21" s="302" t="s">
        <v>209</v>
      </c>
      <c r="C21" s="303"/>
      <c r="D21" s="303"/>
      <c r="E21" s="303"/>
      <c r="F21" s="303"/>
      <c r="G21" s="303"/>
      <c r="H21" s="303"/>
      <c r="I21" s="303">
        <v>15.7</v>
      </c>
      <c r="J21" s="303"/>
      <c r="K21" s="303"/>
      <c r="L21" s="303"/>
      <c r="M21" s="303">
        <f>M19</f>
        <v>15.6</v>
      </c>
      <c r="N21" s="303">
        <v>16.3</v>
      </c>
      <c r="O21" s="303"/>
      <c r="P21" s="62"/>
      <c r="R21" s="302" t="s">
        <v>448</v>
      </c>
      <c r="S21" s="899"/>
      <c r="T21" s="899"/>
      <c r="U21" s="899"/>
      <c r="V21" s="899"/>
      <c r="W21" s="899"/>
      <c r="X21" s="899"/>
      <c r="Y21" s="899"/>
      <c r="Z21" s="899"/>
      <c r="AA21" s="899"/>
      <c r="AB21" s="899"/>
      <c r="AC21" s="899"/>
      <c r="AD21" s="899"/>
      <c r="AE21" s="899"/>
      <c r="AF21" s="899"/>
      <c r="AG21" s="899"/>
      <c r="AH21" s="899"/>
      <c r="AI21" s="899"/>
      <c r="AJ21" s="899"/>
      <c r="AK21" s="899"/>
      <c r="AL21" s="899"/>
      <c r="AM21" s="899"/>
      <c r="AN21" s="899"/>
      <c r="AO21" s="899"/>
      <c r="AP21" s="899"/>
      <c r="AQ21" s="899"/>
      <c r="AR21" s="899"/>
      <c r="AS21" s="899"/>
      <c r="AT21" s="899"/>
      <c r="AU21" s="899"/>
      <c r="AV21" s="899"/>
      <c r="AW21" s="899"/>
      <c r="AX21" s="899"/>
      <c r="AY21" s="899"/>
      <c r="AZ21" s="899"/>
      <c r="BA21" s="899"/>
      <c r="BB21" s="899"/>
      <c r="BC21" s="899"/>
      <c r="BD21" s="899"/>
      <c r="BE21" s="899"/>
      <c r="BF21" s="899"/>
      <c r="BG21" s="899"/>
      <c r="BH21" s="899"/>
      <c r="BI21" s="359">
        <v>12.87</v>
      </c>
      <c r="BJ21" s="96">
        <f>BJ19</f>
        <v>5.3</v>
      </c>
      <c r="BK21" s="359">
        <v>4.13</v>
      </c>
      <c r="BL21" s="359">
        <f>BI21+0.87</f>
        <v>13.739999999999998</v>
      </c>
      <c r="BM21" s="96">
        <f t="shared" si="1"/>
        <v>5.3</v>
      </c>
      <c r="BN21" s="359">
        <f t="shared" si="1"/>
        <v>4.13</v>
      </c>
      <c r="BO21" s="96">
        <f>BO18</f>
        <v>1.95</v>
      </c>
      <c r="BP21" s="96">
        <v>4.7</v>
      </c>
      <c r="BQ21" s="96">
        <v>6.2</v>
      </c>
      <c r="BR21" s="384"/>
      <c r="BW21" s="410" t="s">
        <v>449</v>
      </c>
      <c r="BX21" s="411">
        <v>26.1</v>
      </c>
      <c r="BZ21" s="99"/>
      <c r="CA21" s="99"/>
      <c r="CB21" s="99"/>
      <c r="CC21" s="99"/>
      <c r="CD21" s="99"/>
      <c r="CE21" s="99"/>
      <c r="CF21" s="99"/>
      <c r="CG21" s="99"/>
      <c r="CH21" s="99"/>
      <c r="CI21" s="99"/>
      <c r="CJ21" s="99"/>
      <c r="CK21" s="99"/>
      <c r="CL21" s="99"/>
    </row>
    <row r="22" spans="1:91" customFormat="1" ht="30" hidden="1" outlineLevel="2">
      <c r="B22" s="300" t="s">
        <v>105</v>
      </c>
      <c r="C22" s="301"/>
      <c r="D22" s="301"/>
      <c r="E22" s="301"/>
      <c r="F22" s="301"/>
      <c r="G22" s="301"/>
      <c r="H22" s="301"/>
      <c r="I22" s="301">
        <v>14.3</v>
      </c>
      <c r="J22" s="301"/>
      <c r="K22" s="301">
        <v>15</v>
      </c>
      <c r="L22" s="301">
        <v>14.3</v>
      </c>
      <c r="M22" s="301">
        <f>M19</f>
        <v>15.6</v>
      </c>
      <c r="N22" s="301">
        <v>16.7</v>
      </c>
      <c r="O22" s="301">
        <v>20.86</v>
      </c>
      <c r="P22" s="62"/>
      <c r="R22" s="360" t="s">
        <v>450</v>
      </c>
      <c r="S22" s="900"/>
      <c r="T22" s="900"/>
      <c r="U22" s="900"/>
      <c r="V22" s="900"/>
      <c r="W22" s="900"/>
      <c r="X22" s="900"/>
      <c r="Y22" s="900"/>
      <c r="Z22" s="900"/>
      <c r="AA22" s="900"/>
      <c r="AB22" s="900"/>
      <c r="AC22" s="900"/>
      <c r="AD22" s="900"/>
      <c r="AE22" s="900"/>
      <c r="AF22" s="900"/>
      <c r="AG22" s="900"/>
      <c r="AH22" s="900"/>
      <c r="AI22" s="900"/>
      <c r="AJ22" s="900"/>
      <c r="AK22" s="900"/>
      <c r="AL22" s="900"/>
      <c r="AM22" s="900"/>
      <c r="AN22" s="900"/>
      <c r="AO22" s="900"/>
      <c r="AP22" s="900"/>
      <c r="AQ22" s="900"/>
      <c r="AR22" s="900"/>
      <c r="AS22" s="900"/>
      <c r="AT22" s="900"/>
      <c r="AU22" s="900"/>
      <c r="AV22" s="900"/>
      <c r="AW22" s="900"/>
      <c r="AX22" s="900"/>
      <c r="AY22" s="900"/>
      <c r="AZ22" s="900"/>
      <c r="BA22" s="900"/>
      <c r="BB22" s="900"/>
      <c r="BC22" s="900"/>
      <c r="BD22" s="900"/>
      <c r="BE22" s="900"/>
      <c r="BF22" s="900"/>
      <c r="BG22" s="900"/>
      <c r="BH22" s="900"/>
      <c r="BI22" s="361">
        <v>11.55</v>
      </c>
      <c r="BJ22" s="362">
        <f>BJ19</f>
        <v>5.3</v>
      </c>
      <c r="BK22" s="361">
        <v>4.13</v>
      </c>
      <c r="BL22" s="361">
        <v>13.01</v>
      </c>
      <c r="BM22" s="362">
        <f t="shared" si="1"/>
        <v>5.3</v>
      </c>
      <c r="BN22" s="359">
        <f t="shared" si="1"/>
        <v>4.13</v>
      </c>
      <c r="BO22" s="362">
        <f>BO18</f>
        <v>1.95</v>
      </c>
      <c r="BP22" s="362">
        <v>4.7</v>
      </c>
      <c r="BQ22" s="362">
        <v>6.2</v>
      </c>
      <c r="BR22" s="384"/>
      <c r="BW22" s="410" t="s">
        <v>451</v>
      </c>
      <c r="BX22" s="411">
        <v>39.200000000000003</v>
      </c>
    </row>
    <row r="23" spans="1:91" customFormat="1" ht="15.75" hidden="1" outlineLevel="2">
      <c r="B23" s="302" t="s">
        <v>379</v>
      </c>
      <c r="C23" s="303"/>
      <c r="D23" s="303"/>
      <c r="E23" s="303"/>
      <c r="F23" s="303"/>
      <c r="G23" s="303"/>
      <c r="H23" s="303"/>
      <c r="I23" s="303">
        <v>18.7</v>
      </c>
      <c r="J23" s="303"/>
      <c r="K23" s="303">
        <v>19.7</v>
      </c>
      <c r="L23" s="303"/>
      <c r="M23" s="303">
        <v>17.7</v>
      </c>
      <c r="N23" s="303">
        <v>21.6</v>
      </c>
      <c r="O23" s="303"/>
      <c r="P23" s="62"/>
      <c r="R23" s="302" t="s">
        <v>331</v>
      </c>
      <c r="S23" s="899"/>
      <c r="T23" s="899"/>
      <c r="U23" s="899"/>
      <c r="V23" s="899"/>
      <c r="W23" s="899"/>
      <c r="X23" s="899"/>
      <c r="Y23" s="899"/>
      <c r="Z23" s="899"/>
      <c r="AA23" s="899"/>
      <c r="AB23" s="899"/>
      <c r="AC23" s="899"/>
      <c r="AD23" s="899"/>
      <c r="AE23" s="899"/>
      <c r="AF23" s="899"/>
      <c r="AG23" s="899"/>
      <c r="AH23" s="899"/>
      <c r="AI23" s="899"/>
      <c r="AJ23" s="899"/>
      <c r="AK23" s="899"/>
      <c r="AL23" s="899"/>
      <c r="AM23" s="899"/>
      <c r="AN23" s="899"/>
      <c r="AO23" s="899"/>
      <c r="AP23" s="899"/>
      <c r="AQ23" s="899"/>
      <c r="AR23" s="899"/>
      <c r="AS23" s="899"/>
      <c r="AT23" s="899"/>
      <c r="AU23" s="899"/>
      <c r="AV23" s="899"/>
      <c r="AW23" s="899"/>
      <c r="AX23" s="899"/>
      <c r="AY23" s="899"/>
      <c r="AZ23" s="899"/>
      <c r="BA23" s="899"/>
      <c r="BB23" s="899"/>
      <c r="BC23" s="899"/>
      <c r="BD23" s="899"/>
      <c r="BE23" s="899"/>
      <c r="BF23" s="899"/>
      <c r="BG23" s="899"/>
      <c r="BH23" s="899"/>
      <c r="BI23" s="359"/>
      <c r="BJ23" s="96">
        <f>BJ19</f>
        <v>5.3</v>
      </c>
      <c r="BK23" s="359">
        <v>4.13</v>
      </c>
      <c r="BL23" s="359"/>
      <c r="BM23" s="96">
        <f t="shared" si="1"/>
        <v>5.3</v>
      </c>
      <c r="BN23" s="359">
        <f t="shared" si="1"/>
        <v>4.13</v>
      </c>
      <c r="BO23" s="96">
        <f>BO18</f>
        <v>1.95</v>
      </c>
      <c r="BP23" s="96">
        <v>4.3</v>
      </c>
      <c r="BQ23" s="96">
        <v>5.7</v>
      </c>
      <c r="BR23" s="384"/>
      <c r="BS23" s="99"/>
      <c r="BT23" s="99"/>
      <c r="BU23" s="99"/>
      <c r="BV23" s="99"/>
      <c r="BW23" s="99"/>
      <c r="BX23" s="99"/>
    </row>
    <row r="24" spans="1:91" customFormat="1" ht="45" hidden="1" outlineLevel="2">
      <c r="B24" s="300" t="s">
        <v>452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>
        <v>20.86</v>
      </c>
      <c r="P24" s="62"/>
      <c r="R24" s="302" t="s">
        <v>453</v>
      </c>
      <c r="S24" s="899"/>
      <c r="T24" s="899"/>
      <c r="U24" s="899"/>
      <c r="V24" s="899"/>
      <c r="W24" s="899"/>
      <c r="X24" s="899"/>
      <c r="Y24" s="899"/>
      <c r="Z24" s="899"/>
      <c r="AA24" s="899"/>
      <c r="AB24" s="899"/>
      <c r="AC24" s="899"/>
      <c r="AD24" s="899"/>
      <c r="AE24" s="899"/>
      <c r="AF24" s="899"/>
      <c r="AG24" s="899"/>
      <c r="AH24" s="899"/>
      <c r="AI24" s="899"/>
      <c r="AJ24" s="899"/>
      <c r="AK24" s="899"/>
      <c r="AL24" s="899"/>
      <c r="AM24" s="899"/>
      <c r="AN24" s="899"/>
      <c r="AO24" s="899"/>
      <c r="AP24" s="899"/>
      <c r="AQ24" s="899"/>
      <c r="AR24" s="899"/>
      <c r="AS24" s="899"/>
      <c r="AT24" s="899"/>
      <c r="AU24" s="899"/>
      <c r="AV24" s="899"/>
      <c r="AW24" s="899"/>
      <c r="AX24" s="899"/>
      <c r="AY24" s="899"/>
      <c r="AZ24" s="899"/>
      <c r="BA24" s="899"/>
      <c r="BB24" s="899"/>
      <c r="BC24" s="899"/>
      <c r="BD24" s="899"/>
      <c r="BE24" s="899"/>
      <c r="BF24" s="899"/>
      <c r="BG24" s="899"/>
      <c r="BH24" s="899"/>
      <c r="BI24" s="359">
        <v>10.14</v>
      </c>
      <c r="BJ24" s="96"/>
      <c r="BK24" s="359"/>
      <c r="BL24" s="359">
        <v>10.67</v>
      </c>
      <c r="BM24" s="96">
        <f t="shared" si="1"/>
        <v>0</v>
      </c>
      <c r="BN24" s="359">
        <f t="shared" si="1"/>
        <v>0</v>
      </c>
      <c r="BO24" s="96"/>
      <c r="BP24" s="96"/>
      <c r="BQ24" s="96"/>
      <c r="BR24" s="384"/>
      <c r="BX24" s="99"/>
    </row>
    <row r="25" spans="1:91" customFormat="1" ht="15.75" hidden="1" outlineLevel="2">
      <c r="B25" s="302" t="s">
        <v>454</v>
      </c>
      <c r="C25" s="303">
        <v>8</v>
      </c>
      <c r="D25" s="303">
        <v>8</v>
      </c>
      <c r="E25" s="303"/>
      <c r="F25" s="303"/>
      <c r="G25" s="303"/>
      <c r="H25" s="303"/>
      <c r="I25" s="303">
        <v>15.7</v>
      </c>
      <c r="J25" s="303"/>
      <c r="K25" s="303">
        <v>23.7</v>
      </c>
      <c r="L25" s="303"/>
      <c r="M25" s="303"/>
      <c r="N25" s="303">
        <v>18</v>
      </c>
      <c r="O25" s="303"/>
      <c r="P25" s="62"/>
      <c r="R25" s="363" t="s">
        <v>454</v>
      </c>
      <c r="S25" s="901"/>
      <c r="T25" s="901"/>
      <c r="U25" s="901"/>
      <c r="V25" s="901"/>
      <c r="W25" s="901"/>
      <c r="X25" s="901"/>
      <c r="Y25" s="901"/>
      <c r="Z25" s="901"/>
      <c r="AA25" s="901"/>
      <c r="AB25" s="901"/>
      <c r="AC25" s="901"/>
      <c r="AD25" s="901"/>
      <c r="AE25" s="901"/>
      <c r="AF25" s="901"/>
      <c r="AG25" s="901"/>
      <c r="AH25" s="901"/>
      <c r="AI25" s="901"/>
      <c r="AJ25" s="901"/>
      <c r="AK25" s="901"/>
      <c r="AL25" s="901"/>
      <c r="AM25" s="901"/>
      <c r="AN25" s="901"/>
      <c r="AO25" s="901"/>
      <c r="AP25" s="901"/>
      <c r="AQ25" s="901"/>
      <c r="AR25" s="901"/>
      <c r="AS25" s="901"/>
      <c r="AT25" s="901"/>
      <c r="AU25" s="901"/>
      <c r="AV25" s="901"/>
      <c r="AW25" s="901"/>
      <c r="AX25" s="901"/>
      <c r="AY25" s="901"/>
      <c r="AZ25" s="901"/>
      <c r="BA25" s="901"/>
      <c r="BB25" s="901"/>
      <c r="BC25" s="901"/>
      <c r="BD25" s="901"/>
      <c r="BE25" s="901"/>
      <c r="BF25" s="901"/>
      <c r="BG25" s="901"/>
      <c r="BH25" s="901"/>
      <c r="BR25" s="384"/>
    </row>
    <row r="26" spans="1:91" s="64" customFormat="1" ht="60" hidden="1" outlineLevel="2">
      <c r="B26" s="300" t="s">
        <v>455</v>
      </c>
      <c r="C26" s="301"/>
      <c r="D26" s="301"/>
      <c r="E26" s="301"/>
      <c r="F26" s="301"/>
      <c r="G26" s="301"/>
      <c r="H26" s="301"/>
      <c r="I26" s="301">
        <v>20.3</v>
      </c>
      <c r="J26" s="301"/>
      <c r="K26" s="301"/>
      <c r="L26" s="301"/>
      <c r="M26" s="301">
        <v>17.100000000000001</v>
      </c>
      <c r="N26" s="301"/>
      <c r="O26" s="301">
        <v>27.91</v>
      </c>
      <c r="P26" s="62"/>
      <c r="R26" s="302" t="s">
        <v>330</v>
      </c>
      <c r="S26" s="899"/>
      <c r="T26" s="899"/>
      <c r="U26" s="899"/>
      <c r="V26" s="899"/>
      <c r="W26" s="899"/>
      <c r="X26" s="899"/>
      <c r="Y26" s="899"/>
      <c r="Z26" s="899"/>
      <c r="AA26" s="899"/>
      <c r="AB26" s="899"/>
      <c r="AC26" s="899"/>
      <c r="AD26" s="899"/>
      <c r="AE26" s="899"/>
      <c r="AF26" s="899"/>
      <c r="AG26" s="899"/>
      <c r="AH26" s="899"/>
      <c r="AI26" s="899"/>
      <c r="AJ26" s="899"/>
      <c r="AK26" s="899"/>
      <c r="AL26" s="899"/>
      <c r="AM26" s="899"/>
      <c r="AN26" s="899"/>
      <c r="AO26" s="899"/>
      <c r="AP26" s="899"/>
      <c r="AQ26" s="899"/>
      <c r="AR26" s="899"/>
      <c r="AS26" s="899"/>
      <c r="AT26" s="899"/>
      <c r="AU26" s="899"/>
      <c r="AV26" s="899"/>
      <c r="AW26" s="899"/>
      <c r="AX26" s="899"/>
      <c r="AY26" s="899"/>
      <c r="AZ26" s="899"/>
      <c r="BA26" s="899"/>
      <c r="BB26" s="899"/>
      <c r="BC26" s="899"/>
      <c r="BD26" s="899"/>
      <c r="BE26" s="899"/>
      <c r="BF26" s="899"/>
      <c r="BG26" s="899"/>
      <c r="BH26" s="899"/>
      <c r="BI26" s="359">
        <v>13.93</v>
      </c>
      <c r="BJ26" s="96">
        <f>BJ19</f>
        <v>5.3</v>
      </c>
      <c r="BK26" s="359">
        <v>4.13</v>
      </c>
      <c r="BL26" s="359">
        <f>BI26+0.53</f>
        <v>14.459999999999999</v>
      </c>
      <c r="BM26" s="96">
        <f>BJ26</f>
        <v>5.3</v>
      </c>
      <c r="BN26" s="359">
        <f>BK26</f>
        <v>4.13</v>
      </c>
      <c r="BO26" s="96">
        <f>BO18</f>
        <v>1.95</v>
      </c>
      <c r="BP26" s="96">
        <v>4.7</v>
      </c>
      <c r="BQ26" s="96">
        <v>6.2</v>
      </c>
      <c r="BR26" s="384"/>
    </row>
    <row r="27" spans="1:91" customFormat="1" ht="45" hidden="1" outlineLevel="2">
      <c r="B27" s="302" t="s">
        <v>360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>
        <v>27.91</v>
      </c>
      <c r="P27" s="62"/>
      <c r="R27" s="360" t="s">
        <v>456</v>
      </c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00"/>
      <c r="BI27" s="361"/>
      <c r="BJ27" s="362">
        <v>7.9</v>
      </c>
      <c r="BK27" s="361">
        <v>5.96</v>
      </c>
      <c r="BL27" s="361"/>
      <c r="BM27" s="362">
        <f>BJ27</f>
        <v>7.9</v>
      </c>
      <c r="BN27" s="359">
        <f>BK27</f>
        <v>5.96</v>
      </c>
      <c r="BO27" s="362"/>
      <c r="BP27" s="362"/>
      <c r="BQ27" s="362"/>
      <c r="BR27" s="388"/>
      <c r="BZ27" t="s">
        <v>457</v>
      </c>
    </row>
    <row r="28" spans="1:91" customFormat="1" ht="18.75" hidden="1" outlineLevel="1"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R28" s="304"/>
      <c r="S28" s="304"/>
      <c r="T28" s="304"/>
      <c r="U28" s="304"/>
      <c r="V28" s="304"/>
      <c r="W28" s="304"/>
      <c r="X28" s="304"/>
      <c r="Y28" s="304"/>
      <c r="Z28" s="304"/>
      <c r="AA28" s="304"/>
      <c r="AB28" s="304"/>
      <c r="AC28" s="304"/>
      <c r="AD28" s="304"/>
      <c r="AE28" s="304"/>
      <c r="AF28" s="304"/>
      <c r="AG28" s="304"/>
      <c r="AH28" s="304"/>
      <c r="AI28" s="304"/>
      <c r="AJ28" s="304"/>
      <c r="AK28" s="304"/>
      <c r="AL28" s="304"/>
      <c r="AM28" s="304"/>
      <c r="AN28" s="304"/>
      <c r="AO28" s="304"/>
      <c r="AP28" s="304"/>
      <c r="AQ28" s="304"/>
      <c r="AR28" s="304"/>
      <c r="AS28" s="304"/>
      <c r="AT28" s="304"/>
      <c r="AU28" s="304"/>
      <c r="AV28" s="304"/>
      <c r="AW28" s="304"/>
      <c r="AX28" s="304"/>
      <c r="AY28" s="304"/>
      <c r="AZ28" s="304"/>
      <c r="BA28" s="304"/>
      <c r="BB28" s="304"/>
      <c r="BC28" s="304"/>
      <c r="BD28" s="304"/>
      <c r="BE28" s="304"/>
      <c r="BF28" s="304"/>
      <c r="BG28" s="304"/>
      <c r="BH28" s="304"/>
      <c r="BI28" s="160"/>
      <c r="BJ28" s="160"/>
      <c r="BK28" s="160"/>
      <c r="BL28" s="160"/>
      <c r="BM28" s="160"/>
      <c r="BN28" s="160"/>
      <c r="BO28" s="160"/>
      <c r="BW28" s="160"/>
      <c r="BX28" s="160"/>
    </row>
    <row r="29" spans="1:91" customFormat="1" hidden="1" outlineLevel="1">
      <c r="B29" s="200" t="s">
        <v>458</v>
      </c>
      <c r="L29">
        <f>L41*(1-27%)</f>
        <v>0</v>
      </c>
    </row>
    <row r="30" spans="1:91" s="61" customFormat="1" hidden="1" outlineLevel="2"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364"/>
      <c r="AE30" s="364"/>
      <c r="AF30" s="364"/>
      <c r="AG30" s="364"/>
      <c r="AH30" s="364"/>
      <c r="AI30" s="364"/>
      <c r="AJ30" s="364"/>
      <c r="AK30" s="364"/>
      <c r="AL30" s="364"/>
      <c r="AM30" s="364"/>
      <c r="AN30" s="364"/>
      <c r="AO30" s="364"/>
      <c r="AP30" s="364"/>
      <c r="AQ30" s="364"/>
      <c r="AR30" s="364"/>
      <c r="AS30" s="364"/>
      <c r="AT30" s="364"/>
      <c r="AU30" s="364"/>
      <c r="AV30" s="364"/>
      <c r="AW30" s="364"/>
      <c r="AX30" s="364"/>
      <c r="AY30" s="364"/>
      <c r="AZ30" s="364"/>
      <c r="BA30" s="364"/>
      <c r="BB30" s="364"/>
      <c r="BC30" s="364"/>
      <c r="BD30" s="364"/>
      <c r="BE30" s="364"/>
      <c r="BF30" s="364"/>
      <c r="BG30" s="364"/>
      <c r="BH30" s="364"/>
      <c r="BI30" s="364"/>
      <c r="BJ30" s="364"/>
      <c r="BK30" s="364"/>
      <c r="BL30" s="364"/>
      <c r="BM30" s="364"/>
      <c r="BN30" s="364"/>
      <c r="BO30" s="364"/>
      <c r="BP30" s="1177" t="s">
        <v>140</v>
      </c>
      <c r="BQ30" s="1183"/>
      <c r="BR30" s="389"/>
      <c r="CM30"/>
    </row>
    <row r="31" spans="1:91" customFormat="1" hidden="1" outlineLevel="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364"/>
      <c r="AE31" s="364"/>
      <c r="AF31" s="364"/>
      <c r="AG31" s="364"/>
      <c r="AH31" s="364"/>
      <c r="AI31" s="364"/>
      <c r="AJ31" s="364"/>
      <c r="AK31" s="364"/>
      <c r="AL31" s="364"/>
      <c r="AM31" s="364"/>
      <c r="AN31" s="364"/>
      <c r="AO31" s="364"/>
      <c r="AP31" s="364"/>
      <c r="AQ31" s="364"/>
      <c r="AR31" s="364"/>
      <c r="AS31" s="364"/>
      <c r="AT31" s="364"/>
      <c r="AU31" s="364"/>
      <c r="AV31" s="364"/>
      <c r="AW31" s="364"/>
      <c r="AX31" s="364"/>
      <c r="AY31" s="364"/>
      <c r="AZ31" s="364"/>
      <c r="BA31" s="364"/>
      <c r="BB31" s="364"/>
      <c r="BC31" s="364"/>
      <c r="BD31" s="364"/>
      <c r="BE31" s="364"/>
      <c r="BF31" s="364"/>
      <c r="BG31" s="364"/>
      <c r="BH31" s="364"/>
      <c r="BI31" s="364"/>
      <c r="BJ31" s="364"/>
      <c r="BK31" s="364"/>
      <c r="BL31" s="364"/>
      <c r="BM31" s="364"/>
      <c r="BN31" s="364"/>
      <c r="BO31" s="364"/>
      <c r="BP31" s="1365" t="s">
        <v>424</v>
      </c>
      <c r="BQ31" s="1366" t="s">
        <v>425</v>
      </c>
      <c r="BR31" s="384"/>
    </row>
    <row r="32" spans="1:91" customFormat="1" hidden="1" outlineLevel="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364"/>
      <c r="AE32" s="364"/>
      <c r="AF32" s="364"/>
      <c r="AG32" s="364"/>
      <c r="AH32" s="364"/>
      <c r="AI32" s="364"/>
      <c r="AJ32" s="364"/>
      <c r="AK32" s="364"/>
      <c r="AL32" s="364"/>
      <c r="AM32" s="364"/>
      <c r="AN32" s="364"/>
      <c r="AO32" s="364"/>
      <c r="AP32" s="364"/>
      <c r="AQ32" s="364"/>
      <c r="AR32" s="364"/>
      <c r="AS32" s="364"/>
      <c r="AT32" s="364"/>
      <c r="AU32" s="364"/>
      <c r="AV32" s="364"/>
      <c r="AW32" s="364"/>
      <c r="AX32" s="364"/>
      <c r="AY32" s="364"/>
      <c r="AZ32" s="364"/>
      <c r="BA32" s="364"/>
      <c r="BB32" s="364"/>
      <c r="BC32" s="364"/>
      <c r="BD32" s="364"/>
      <c r="BE32" s="364"/>
      <c r="BF32" s="364"/>
      <c r="BG32" s="364"/>
      <c r="BH32" s="364"/>
      <c r="BI32" s="364"/>
      <c r="BJ32" s="364"/>
      <c r="BK32" s="364"/>
      <c r="BL32" s="364"/>
      <c r="BM32" s="364"/>
      <c r="BN32" s="364"/>
      <c r="BO32" s="364"/>
      <c r="BP32" s="1365"/>
      <c r="BQ32" s="1366"/>
      <c r="BR32" s="384"/>
    </row>
    <row r="33" spans="1:91" customFormat="1" hidden="1" outlineLevel="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364"/>
      <c r="AE33" s="364"/>
      <c r="AF33" s="364"/>
      <c r="AG33" s="364"/>
      <c r="AH33" s="364"/>
      <c r="AI33" s="364"/>
      <c r="AJ33" s="364"/>
      <c r="AK33" s="364"/>
      <c r="AL33" s="364"/>
      <c r="AM33" s="364"/>
      <c r="AN33" s="364"/>
      <c r="AO33" s="364"/>
      <c r="AP33" s="364"/>
      <c r="AQ33" s="364"/>
      <c r="AR33" s="364"/>
      <c r="AS33" s="364"/>
      <c r="AT33" s="364"/>
      <c r="AU33" s="364"/>
      <c r="AV33" s="364"/>
      <c r="AW33" s="364"/>
      <c r="AX33" s="364"/>
      <c r="AY33" s="364"/>
      <c r="AZ33" s="364"/>
      <c r="BA33" s="364"/>
      <c r="BB33" s="364"/>
      <c r="BC33" s="364"/>
      <c r="BD33" s="364"/>
      <c r="BE33" s="364"/>
      <c r="BF33" s="364"/>
      <c r="BG33" s="364"/>
      <c r="BH33" s="364"/>
      <c r="BI33" s="364"/>
      <c r="BJ33" s="364"/>
      <c r="BK33" s="364"/>
      <c r="BL33" s="364"/>
      <c r="BM33" s="364"/>
      <c r="BN33" s="364"/>
      <c r="BO33" s="364"/>
      <c r="BP33" s="1365"/>
      <c r="BQ33" s="1366"/>
      <c r="BR33" s="384"/>
    </row>
    <row r="34" spans="1:91" customFormat="1" hidden="1" outlineLevel="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364"/>
      <c r="AE34" s="364"/>
      <c r="AF34" s="364"/>
      <c r="AG34" s="364"/>
      <c r="AH34" s="364"/>
      <c r="AI34" s="364"/>
      <c r="AJ34" s="364"/>
      <c r="AK34" s="364"/>
      <c r="AL34" s="364"/>
      <c r="AM34" s="364"/>
      <c r="AN34" s="364"/>
      <c r="AO34" s="364"/>
      <c r="AP34" s="364"/>
      <c r="AQ34" s="364"/>
      <c r="AR34" s="364"/>
      <c r="AS34" s="364"/>
      <c r="AT34" s="364"/>
      <c r="AU34" s="364"/>
      <c r="AV34" s="364"/>
      <c r="AW34" s="364"/>
      <c r="AX34" s="364"/>
      <c r="AY34" s="364"/>
      <c r="AZ34" s="364"/>
      <c r="BA34" s="364"/>
      <c r="BB34" s="364"/>
      <c r="BC34" s="364"/>
      <c r="BD34" s="364"/>
      <c r="BE34" s="364"/>
      <c r="BF34" s="364"/>
      <c r="BG34" s="364"/>
      <c r="BH34" s="364"/>
      <c r="BI34" s="364"/>
      <c r="BJ34" s="364"/>
      <c r="BK34" s="364"/>
      <c r="BL34" s="364"/>
      <c r="BM34" s="364"/>
      <c r="BN34" s="364"/>
      <c r="BO34" s="364"/>
      <c r="BP34" s="1365"/>
      <c r="BQ34" s="1366"/>
      <c r="BR34" s="384"/>
    </row>
    <row r="35" spans="1:91" s="62" customFormat="1" hidden="1" outlineLevel="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364"/>
      <c r="AE35" s="364"/>
      <c r="AF35" s="364"/>
      <c r="AG35" s="364"/>
      <c r="AH35" s="364"/>
      <c r="AI35" s="364"/>
      <c r="AJ35" s="364"/>
      <c r="AK35" s="364"/>
      <c r="AL35" s="364"/>
      <c r="AM35" s="364"/>
      <c r="AN35" s="364"/>
      <c r="AO35" s="364"/>
      <c r="AP35" s="364"/>
      <c r="AQ35" s="364"/>
      <c r="AR35" s="364"/>
      <c r="AS35" s="364"/>
      <c r="AT35" s="364"/>
      <c r="AU35" s="364"/>
      <c r="AV35" s="364"/>
      <c r="AW35" s="364"/>
      <c r="AX35" s="364"/>
      <c r="AY35" s="364"/>
      <c r="AZ35" s="364"/>
      <c r="BA35" s="364"/>
      <c r="BB35" s="364"/>
      <c r="BC35" s="364"/>
      <c r="BD35" s="364"/>
      <c r="BE35" s="364"/>
      <c r="BF35" s="364"/>
      <c r="BG35" s="364"/>
      <c r="BH35" s="364"/>
      <c r="BI35" s="364"/>
      <c r="BJ35" s="364"/>
      <c r="BK35" s="364"/>
      <c r="BL35" s="364"/>
      <c r="BM35" s="364"/>
      <c r="BN35" s="364"/>
      <c r="BO35" s="364"/>
      <c r="BP35" s="1365"/>
      <c r="BQ35" s="1366"/>
      <c r="BR35" s="384"/>
      <c r="CM35"/>
    </row>
    <row r="36" spans="1:91" s="62" customFormat="1" ht="15.75" hidden="1" outlineLevel="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64"/>
      <c r="AE36" s="364"/>
      <c r="AF36" s="364"/>
      <c r="AG36" s="364"/>
      <c r="AH36" s="364"/>
      <c r="AI36" s="364"/>
      <c r="AJ36" s="364"/>
      <c r="AK36" s="364"/>
      <c r="AL36" s="364"/>
      <c r="AM36" s="364"/>
      <c r="AN36" s="364"/>
      <c r="AO36" s="364"/>
      <c r="AP36" s="364"/>
      <c r="AQ36" s="364"/>
      <c r="AR36" s="364"/>
      <c r="AS36" s="364"/>
      <c r="AT36" s="364"/>
      <c r="AU36" s="364"/>
      <c r="AV36" s="364"/>
      <c r="AW36" s="364"/>
      <c r="AX36" s="364"/>
      <c r="AY36" s="364"/>
      <c r="AZ36" s="364"/>
      <c r="BA36" s="364"/>
      <c r="BB36" s="364"/>
      <c r="BC36" s="364"/>
      <c r="BD36" s="364"/>
      <c r="BE36" s="364"/>
      <c r="BF36" s="364"/>
      <c r="BG36" s="364"/>
      <c r="BH36" s="364"/>
      <c r="BI36" s="364"/>
      <c r="BJ36" s="364"/>
      <c r="BK36" s="364"/>
      <c r="BL36" s="364"/>
      <c r="BM36" s="364"/>
      <c r="BN36" s="364"/>
      <c r="BO36" s="364"/>
      <c r="BP36" s="390">
        <f t="shared" ref="BP36:BQ39" si="2">CEILING(BP18*$B$9*$B$6*$B$7,50)</f>
        <v>950</v>
      </c>
      <c r="BQ36" s="391">
        <f t="shared" si="2"/>
        <v>1250</v>
      </c>
      <c r="BR36" s="123"/>
    </row>
    <row r="37" spans="1:91" customFormat="1" ht="15.75" hidden="1" outlineLevel="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64"/>
      <c r="AE37" s="364"/>
      <c r="AF37" s="364"/>
      <c r="AG37" s="364"/>
      <c r="AH37" s="364"/>
      <c r="AI37" s="364"/>
      <c r="AJ37" s="364"/>
      <c r="AK37" s="364"/>
      <c r="AL37" s="364"/>
      <c r="AM37" s="364"/>
      <c r="AN37" s="364"/>
      <c r="AO37" s="364"/>
      <c r="AP37" s="364"/>
      <c r="AQ37" s="364"/>
      <c r="AR37" s="364"/>
      <c r="AS37" s="364"/>
      <c r="AT37" s="364"/>
      <c r="AU37" s="364"/>
      <c r="AV37" s="364"/>
      <c r="AW37" s="364"/>
      <c r="AX37" s="364"/>
      <c r="AY37" s="364"/>
      <c r="AZ37" s="364"/>
      <c r="BA37" s="364"/>
      <c r="BB37" s="364"/>
      <c r="BC37" s="364"/>
      <c r="BD37" s="364"/>
      <c r="BE37" s="364"/>
      <c r="BF37" s="364"/>
      <c r="BG37" s="364"/>
      <c r="BH37" s="364"/>
      <c r="BI37" s="364"/>
      <c r="BJ37" s="364"/>
      <c r="BK37" s="364"/>
      <c r="BL37" s="364"/>
      <c r="BM37" s="364"/>
      <c r="BN37" s="364"/>
      <c r="BO37" s="364"/>
      <c r="BP37" s="390">
        <f t="shared" si="2"/>
        <v>0</v>
      </c>
      <c r="BQ37" s="391">
        <f t="shared" si="2"/>
        <v>0</v>
      </c>
      <c r="BR37" s="123"/>
    </row>
    <row r="38" spans="1:91" customFormat="1" ht="15.75" hidden="1" outlineLevel="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64"/>
      <c r="AE38" s="364"/>
      <c r="AF38" s="364"/>
      <c r="AG38" s="364"/>
      <c r="AH38" s="364"/>
      <c r="AI38" s="364"/>
      <c r="AJ38" s="364"/>
      <c r="AK38" s="364"/>
      <c r="AL38" s="364"/>
      <c r="AM38" s="364"/>
      <c r="AN38" s="364"/>
      <c r="AO38" s="364"/>
      <c r="AP38" s="364"/>
      <c r="AQ38" s="364"/>
      <c r="AR38" s="364"/>
      <c r="AS38" s="364"/>
      <c r="AT38" s="364"/>
      <c r="AU38" s="364"/>
      <c r="AV38" s="364"/>
      <c r="AW38" s="364"/>
      <c r="AX38" s="364"/>
      <c r="AY38" s="364"/>
      <c r="AZ38" s="364"/>
      <c r="BA38" s="364"/>
      <c r="BB38" s="364"/>
      <c r="BC38" s="364"/>
      <c r="BD38" s="364"/>
      <c r="BE38" s="364"/>
      <c r="BF38" s="364"/>
      <c r="BG38" s="364"/>
      <c r="BH38" s="364"/>
      <c r="BI38" s="364"/>
      <c r="BJ38" s="364"/>
      <c r="BK38" s="364"/>
      <c r="BL38" s="364"/>
      <c r="BM38" s="364"/>
      <c r="BN38" s="364"/>
      <c r="BO38" s="364"/>
      <c r="BP38" s="390">
        <f t="shared" si="2"/>
        <v>950</v>
      </c>
      <c r="BQ38" s="391">
        <f t="shared" si="2"/>
        <v>1250</v>
      </c>
      <c r="BR38" s="123"/>
    </row>
    <row r="39" spans="1:91" customFormat="1" ht="15.75" hidden="1" outlineLevel="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64"/>
      <c r="AE39" s="364"/>
      <c r="AF39" s="364"/>
      <c r="AG39" s="364"/>
      <c r="AH39" s="364"/>
      <c r="AI39" s="364"/>
      <c r="AJ39" s="364"/>
      <c r="AK39" s="364"/>
      <c r="AL39" s="364"/>
      <c r="AM39" s="364"/>
      <c r="AN39" s="364"/>
      <c r="AO39" s="364"/>
      <c r="AP39" s="364"/>
      <c r="AQ39" s="364"/>
      <c r="AR39" s="364"/>
      <c r="AS39" s="364"/>
      <c r="AT39" s="364"/>
      <c r="AU39" s="364"/>
      <c r="AV39" s="364"/>
      <c r="AW39" s="364"/>
      <c r="AX39" s="364"/>
      <c r="AY39" s="364"/>
      <c r="AZ39" s="364"/>
      <c r="BA39" s="364"/>
      <c r="BB39" s="364"/>
      <c r="BC39" s="364"/>
      <c r="BD39" s="364"/>
      <c r="BE39" s="364"/>
      <c r="BF39" s="364"/>
      <c r="BG39" s="364"/>
      <c r="BH39" s="364"/>
      <c r="BI39" s="364"/>
      <c r="BJ39" s="364"/>
      <c r="BK39" s="364"/>
      <c r="BL39" s="364"/>
      <c r="BM39" s="364"/>
      <c r="BN39" s="364"/>
      <c r="BO39" s="364"/>
      <c r="BP39" s="390">
        <f t="shared" si="2"/>
        <v>950</v>
      </c>
      <c r="BQ39" s="391">
        <f t="shared" si="2"/>
        <v>1250</v>
      </c>
      <c r="BR39" s="123"/>
    </row>
    <row r="40" spans="1:91" customFormat="1" ht="15.75" hidden="1" outlineLevel="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64"/>
      <c r="AE40" s="364"/>
      <c r="AF40" s="364"/>
      <c r="AG40" s="364"/>
      <c r="AH40" s="364"/>
      <c r="AI40" s="364"/>
      <c r="AJ40" s="364"/>
      <c r="AK40" s="364"/>
      <c r="AL40" s="364"/>
      <c r="AM40" s="364"/>
      <c r="AN40" s="364"/>
      <c r="AO40" s="364"/>
      <c r="AP40" s="364"/>
      <c r="AQ40" s="364"/>
      <c r="AR40" s="364"/>
      <c r="AS40" s="364"/>
      <c r="AT40" s="364"/>
      <c r="AU40" s="364"/>
      <c r="AV40" s="364"/>
      <c r="AW40" s="364"/>
      <c r="AX40" s="364"/>
      <c r="AY40" s="364"/>
      <c r="AZ40" s="364"/>
      <c r="BA40" s="364"/>
      <c r="BB40" s="364"/>
      <c r="BC40" s="364"/>
      <c r="BD40" s="364"/>
      <c r="BE40" s="364"/>
      <c r="BF40" s="364"/>
      <c r="BG40" s="364"/>
      <c r="BH40" s="364"/>
      <c r="BI40" s="364"/>
      <c r="BJ40" s="364"/>
      <c r="BK40" s="364"/>
      <c r="BL40" s="364"/>
      <c r="BM40" s="364"/>
      <c r="BN40" s="364"/>
      <c r="BO40" s="364"/>
      <c r="BP40" s="390"/>
      <c r="BQ40" s="391"/>
      <c r="BR40" s="123"/>
    </row>
    <row r="41" spans="1:91" customFormat="1" ht="15.75" hidden="1" outlineLevel="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64"/>
      <c r="AE41" s="364"/>
      <c r="AF41" s="364"/>
      <c r="AG41" s="364"/>
      <c r="AH41" s="364"/>
      <c r="AI41" s="364"/>
      <c r="AJ41" s="364"/>
      <c r="AK41" s="364"/>
      <c r="AL41" s="364"/>
      <c r="AM41" s="364"/>
      <c r="AN41" s="364"/>
      <c r="AO41" s="364"/>
      <c r="AP41" s="364"/>
      <c r="AQ41" s="364"/>
      <c r="AR41" s="364"/>
      <c r="AS41" s="364"/>
      <c r="AT41" s="364"/>
      <c r="AU41" s="364"/>
      <c r="AV41" s="364"/>
      <c r="AW41" s="364"/>
      <c r="AX41" s="364"/>
      <c r="AY41" s="364"/>
      <c r="AZ41" s="364"/>
      <c r="BA41" s="364"/>
      <c r="BB41" s="364"/>
      <c r="BC41" s="364"/>
      <c r="BD41" s="364"/>
      <c r="BE41" s="364"/>
      <c r="BF41" s="364"/>
      <c r="BG41" s="364"/>
      <c r="BH41" s="364"/>
      <c r="BI41" s="364"/>
      <c r="BJ41" s="364"/>
      <c r="BK41" s="364"/>
      <c r="BL41" s="364"/>
      <c r="BM41" s="364"/>
      <c r="BN41" s="364"/>
      <c r="BO41" s="364"/>
      <c r="BP41" s="390">
        <f>CEILING(BP22*$B$9*$B$6*$B$7,50)</f>
        <v>950</v>
      </c>
      <c r="BQ41" s="391">
        <f>CEILING(BQ22*$B$9*$B$6*$B$7,50)</f>
        <v>1250</v>
      </c>
      <c r="BR41" s="123"/>
    </row>
    <row r="42" spans="1:91" customFormat="1" ht="15.75" hidden="1" outlineLevel="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64"/>
      <c r="AE42" s="364"/>
      <c r="AF42" s="364"/>
      <c r="AG42" s="364"/>
      <c r="AH42" s="364"/>
      <c r="AI42" s="364"/>
      <c r="AJ42" s="364"/>
      <c r="AK42" s="364"/>
      <c r="AL42" s="364"/>
      <c r="AM42" s="364"/>
      <c r="AN42" s="364"/>
      <c r="AO42" s="364"/>
      <c r="AP42" s="364"/>
      <c r="AQ42" s="364"/>
      <c r="AR42" s="364"/>
      <c r="AS42" s="364"/>
      <c r="AT42" s="364"/>
      <c r="AU42" s="364"/>
      <c r="AV42" s="364"/>
      <c r="AW42" s="364"/>
      <c r="AX42" s="364"/>
      <c r="AY42" s="364"/>
      <c r="AZ42" s="364"/>
      <c r="BA42" s="364"/>
      <c r="BB42" s="364"/>
      <c r="BC42" s="364"/>
      <c r="BD42" s="364"/>
      <c r="BE42" s="364"/>
      <c r="BF42" s="364"/>
      <c r="BG42" s="364"/>
      <c r="BH42" s="364"/>
      <c r="BI42" s="364"/>
      <c r="BJ42" s="364"/>
      <c r="BK42" s="364"/>
      <c r="BL42" s="364"/>
      <c r="BM42" s="364"/>
      <c r="BN42" s="364"/>
      <c r="BO42" s="364"/>
      <c r="BP42" s="390"/>
      <c r="BQ42" s="391"/>
      <c r="BR42" s="123"/>
    </row>
    <row r="43" spans="1:91" customFormat="1" ht="15.75" hidden="1" outlineLevel="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64"/>
      <c r="AE43" s="364"/>
      <c r="AF43" s="364"/>
      <c r="AG43" s="364"/>
      <c r="AH43" s="364"/>
      <c r="AI43" s="364"/>
      <c r="AJ43" s="364"/>
      <c r="AK43" s="364"/>
      <c r="AL43" s="364"/>
      <c r="AM43" s="364"/>
      <c r="AN43" s="364"/>
      <c r="AO43" s="364"/>
      <c r="AP43" s="364"/>
      <c r="AQ43" s="364"/>
      <c r="AR43" s="364"/>
      <c r="AS43" s="364"/>
      <c r="AT43" s="364"/>
      <c r="AU43" s="364"/>
      <c r="AV43" s="364"/>
      <c r="AW43" s="364"/>
      <c r="AX43" s="364"/>
      <c r="AY43" s="364"/>
      <c r="AZ43" s="364"/>
      <c r="BA43" s="364"/>
      <c r="BB43" s="364"/>
      <c r="BC43" s="364"/>
      <c r="BD43" s="364"/>
      <c r="BE43" s="364"/>
      <c r="BF43" s="364"/>
      <c r="BG43" s="364"/>
      <c r="BH43" s="364"/>
      <c r="BI43" s="364"/>
      <c r="BJ43" s="364"/>
      <c r="BK43" s="364"/>
      <c r="BL43" s="364"/>
      <c r="BM43" s="364"/>
      <c r="BN43" s="364"/>
      <c r="BO43" s="364"/>
      <c r="BP43" s="390">
        <f>CEILING(BP23*$B$9*$B$6*$B$7,50)</f>
        <v>850</v>
      </c>
      <c r="BQ43" s="391">
        <f>CEILING(BQ23*$B$9*$B$6*$B$7,50)</f>
        <v>1150</v>
      </c>
      <c r="BR43" s="123"/>
    </row>
    <row r="44" spans="1:91" customFormat="1" ht="15.75" hidden="1" outlineLevel="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64"/>
      <c r="AE44" s="364"/>
      <c r="AF44" s="364"/>
      <c r="AG44" s="364"/>
      <c r="AH44" s="364"/>
      <c r="AI44" s="364"/>
      <c r="AJ44" s="364"/>
      <c r="AK44" s="364"/>
      <c r="AL44" s="364"/>
      <c r="AM44" s="364"/>
      <c r="AN44" s="364"/>
      <c r="AO44" s="364"/>
      <c r="AP44" s="364"/>
      <c r="AQ44" s="364"/>
      <c r="AR44" s="364"/>
      <c r="AS44" s="364"/>
      <c r="AT44" s="364"/>
      <c r="AU44" s="364"/>
      <c r="AV44" s="364"/>
      <c r="AW44" s="364"/>
      <c r="AX44" s="364"/>
      <c r="AY44" s="364"/>
      <c r="AZ44" s="364"/>
      <c r="BA44" s="364"/>
      <c r="BB44" s="364"/>
      <c r="BC44" s="364"/>
      <c r="BD44" s="364"/>
      <c r="BE44" s="364"/>
      <c r="BF44" s="364"/>
      <c r="BG44" s="364"/>
      <c r="BH44" s="364"/>
      <c r="BI44" s="364"/>
      <c r="BJ44" s="364"/>
      <c r="BK44" s="364"/>
      <c r="BL44" s="364"/>
      <c r="BM44" s="364"/>
      <c r="BN44" s="364"/>
      <c r="BO44" s="364"/>
      <c r="BP44" s="390"/>
      <c r="BQ44" s="391"/>
      <c r="BR44" s="123"/>
    </row>
    <row r="45" spans="1:91" customFormat="1" ht="15.75" hidden="1" outlineLevel="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64"/>
      <c r="AE45" s="364"/>
      <c r="AF45" s="364"/>
      <c r="AG45" s="364"/>
      <c r="AH45" s="364"/>
      <c r="AI45" s="364"/>
      <c r="AJ45" s="364"/>
      <c r="AK45" s="364"/>
      <c r="AL45" s="364"/>
      <c r="AM45" s="364"/>
      <c r="AN45" s="364"/>
      <c r="AO45" s="364"/>
      <c r="AP45" s="364"/>
      <c r="AQ45" s="364"/>
      <c r="AR45" s="364"/>
      <c r="AS45" s="364"/>
      <c r="AT45" s="364"/>
      <c r="AU45" s="364"/>
      <c r="AV45" s="364"/>
      <c r="AW45" s="364"/>
      <c r="AX45" s="364"/>
      <c r="AY45" s="364"/>
      <c r="AZ45" s="364"/>
      <c r="BA45" s="364"/>
      <c r="BB45" s="364"/>
      <c r="BC45" s="364"/>
      <c r="BD45" s="364"/>
      <c r="BE45" s="364"/>
      <c r="BF45" s="364"/>
      <c r="BG45" s="364"/>
      <c r="BH45" s="364"/>
      <c r="BI45" s="364"/>
      <c r="BJ45" s="364"/>
      <c r="BK45" s="364"/>
      <c r="BL45" s="364"/>
      <c r="BM45" s="364"/>
      <c r="BN45" s="364"/>
      <c r="BO45" s="364"/>
      <c r="BP45" s="390">
        <f>CEILING(BP24*$B$9*$B$6*$B$7,50)</f>
        <v>0</v>
      </c>
      <c r="BQ45" s="391">
        <f>CEILING(BQ24*$B$9*$B$6*$B$7,50)</f>
        <v>0</v>
      </c>
      <c r="BR45" s="123"/>
    </row>
    <row r="46" spans="1:91" customFormat="1" ht="15.75" hidden="1" outlineLevel="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4"/>
      <c r="AE46" s="364"/>
      <c r="AF46" s="364"/>
      <c r="AG46" s="364"/>
      <c r="AH46" s="364"/>
      <c r="AI46" s="364"/>
      <c r="AJ46" s="364"/>
      <c r="AK46" s="364"/>
      <c r="AL46" s="364"/>
      <c r="AM46" s="364"/>
      <c r="AN46" s="364"/>
      <c r="AO46" s="364"/>
      <c r="AP46" s="364"/>
      <c r="AQ46" s="364"/>
      <c r="AR46" s="364"/>
      <c r="AS46" s="364"/>
      <c r="AT46" s="364"/>
      <c r="AU46" s="364"/>
      <c r="AV46" s="364"/>
      <c r="AW46" s="364"/>
      <c r="AX46" s="364"/>
      <c r="AY46" s="364"/>
      <c r="AZ46" s="364"/>
      <c r="BA46" s="364"/>
      <c r="BB46" s="364"/>
      <c r="BC46" s="364"/>
      <c r="BD46" s="364"/>
      <c r="BE46" s="364"/>
      <c r="BF46" s="364"/>
      <c r="BG46" s="364"/>
      <c r="BH46" s="364"/>
      <c r="BI46" s="364"/>
      <c r="BJ46" s="364"/>
      <c r="BK46" s="364"/>
      <c r="BL46" s="364"/>
      <c r="BM46" s="364"/>
      <c r="BN46" s="364"/>
      <c r="BO46" s="364"/>
      <c r="BP46" s="390">
        <f>CEILING(BP25*$B$9*$B$6*$B$7,50)</f>
        <v>0</v>
      </c>
      <c r="BQ46" s="391">
        <f>CEILING(BQ25*$B$9*$B$6*$B$7,50)</f>
        <v>0</v>
      </c>
      <c r="BR46" s="123"/>
    </row>
    <row r="47" spans="1:91" customFormat="1" ht="15.75" hidden="1" outlineLevel="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4"/>
      <c r="AG47" s="364"/>
      <c r="AH47" s="364"/>
      <c r="AI47" s="364"/>
      <c r="AJ47" s="364"/>
      <c r="AK47" s="364"/>
      <c r="AL47" s="364"/>
      <c r="AM47" s="364"/>
      <c r="AN47" s="364"/>
      <c r="AO47" s="364"/>
      <c r="AP47" s="364"/>
      <c r="AQ47" s="364"/>
      <c r="AR47" s="364"/>
      <c r="AS47" s="364"/>
      <c r="AT47" s="364"/>
      <c r="AU47" s="364"/>
      <c r="AV47" s="364"/>
      <c r="AW47" s="364"/>
      <c r="AX47" s="364"/>
      <c r="AY47" s="364"/>
      <c r="AZ47" s="364"/>
      <c r="BA47" s="364"/>
      <c r="BB47" s="364"/>
      <c r="BC47" s="364"/>
      <c r="BD47" s="364"/>
      <c r="BE47" s="364"/>
      <c r="BF47" s="364"/>
      <c r="BG47" s="364"/>
      <c r="BH47" s="364"/>
      <c r="BI47" s="364"/>
      <c r="BJ47" s="364"/>
      <c r="BK47" s="364"/>
      <c r="BL47" s="364"/>
      <c r="BM47" s="364"/>
      <c r="BN47" s="364"/>
      <c r="BO47" s="364"/>
      <c r="BP47" s="390"/>
      <c r="BQ47" s="391"/>
      <c r="BR47" s="123"/>
    </row>
    <row r="48" spans="1:91" s="64" customFormat="1" ht="15.75" hidden="1" outlineLevel="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64"/>
      <c r="AE48" s="364"/>
      <c r="AF48" s="364"/>
      <c r="AG48" s="364"/>
      <c r="AH48" s="364"/>
      <c r="AI48" s="364"/>
      <c r="AJ48" s="364"/>
      <c r="AK48" s="364"/>
      <c r="AL48" s="364"/>
      <c r="AM48" s="364"/>
      <c r="AN48" s="364"/>
      <c r="AO48" s="364"/>
      <c r="AP48" s="364"/>
      <c r="AQ48" s="364"/>
      <c r="AR48" s="364"/>
      <c r="AS48" s="364"/>
      <c r="AT48" s="364"/>
      <c r="AU48" s="364"/>
      <c r="AV48" s="364"/>
      <c r="AW48" s="364"/>
      <c r="AX48" s="364"/>
      <c r="AY48" s="364"/>
      <c r="AZ48" s="364"/>
      <c r="BA48" s="364"/>
      <c r="BB48" s="364"/>
      <c r="BC48" s="364"/>
      <c r="BD48" s="364"/>
      <c r="BE48" s="364"/>
      <c r="BF48" s="364"/>
      <c r="BG48" s="364"/>
      <c r="BH48" s="364"/>
      <c r="BI48" s="364"/>
      <c r="BJ48" s="364"/>
      <c r="BK48" s="364"/>
      <c r="BL48" s="364"/>
      <c r="BM48" s="364"/>
      <c r="BN48" s="364"/>
      <c r="BO48" s="364"/>
      <c r="BP48" s="390">
        <f>CEILING(BP26*$B$9*$B$6*$B$7,50)</f>
        <v>950</v>
      </c>
      <c r="BQ48" s="391">
        <f>CEILING(BQ26*$B$9*$B$6*$B$7,50)</f>
        <v>1250</v>
      </c>
      <c r="BR48" s="123"/>
    </row>
    <row r="49" spans="1:76" customFormat="1" ht="15.75" hidden="1" outlineLevel="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4"/>
      <c r="AE49" s="364"/>
      <c r="AF49" s="364"/>
      <c r="AG49" s="364"/>
      <c r="AH49" s="364"/>
      <c r="AI49" s="364"/>
      <c r="AJ49" s="364"/>
      <c r="AK49" s="364"/>
      <c r="AL49" s="364"/>
      <c r="AM49" s="364"/>
      <c r="AN49" s="364"/>
      <c r="AO49" s="364"/>
      <c r="AP49" s="364"/>
      <c r="AQ49" s="364"/>
      <c r="AR49" s="364"/>
      <c r="AS49" s="364"/>
      <c r="AT49" s="364"/>
      <c r="AU49" s="364"/>
      <c r="AV49" s="364"/>
      <c r="AW49" s="364"/>
      <c r="AX49" s="364"/>
      <c r="AY49" s="364"/>
      <c r="AZ49" s="364"/>
      <c r="BA49" s="364"/>
      <c r="BB49" s="364"/>
      <c r="BC49" s="364"/>
      <c r="BD49" s="364"/>
      <c r="BE49" s="364"/>
      <c r="BF49" s="364"/>
      <c r="BG49" s="364"/>
      <c r="BH49" s="364"/>
      <c r="BI49" s="364"/>
      <c r="BJ49" s="364"/>
      <c r="BK49" s="364"/>
      <c r="BL49" s="364"/>
      <c r="BM49" s="364"/>
      <c r="BN49" s="364"/>
      <c r="BO49" s="364"/>
      <c r="BP49" s="390">
        <f>CEILING(BP27*$B$9*$B$6*$B$7,50)</f>
        <v>0</v>
      </c>
      <c r="BQ49" s="391">
        <f>CEILING(BQ27*$B$9*$B$6*$B$7,50)</f>
        <v>0</v>
      </c>
      <c r="BR49" s="123"/>
    </row>
    <row r="50" spans="1:76" customFormat="1" ht="21" hidden="1" outlineLevel="1">
      <c r="A50" s="61"/>
      <c r="B50" s="305" t="s">
        <v>765</v>
      </c>
      <c r="C50" s="306"/>
      <c r="D50" s="61"/>
      <c r="E50" s="61"/>
      <c r="F50" s="61"/>
      <c r="G50" s="307" t="s">
        <v>459</v>
      </c>
      <c r="H50" s="307">
        <v>1.1000000000000001</v>
      </c>
      <c r="I50" s="61"/>
      <c r="J50" s="61"/>
      <c r="K50" s="61"/>
      <c r="L50" s="61"/>
      <c r="M50" s="61"/>
      <c r="N50" s="61"/>
      <c r="O50" s="61"/>
      <c r="P50" s="61"/>
      <c r="AG50" s="305" t="s">
        <v>764</v>
      </c>
      <c r="AH50" s="306"/>
      <c r="AI50" s="61"/>
      <c r="AJ50" s="61"/>
      <c r="AK50" s="61"/>
      <c r="AL50" s="307" t="s">
        <v>459</v>
      </c>
      <c r="AM50" s="307">
        <v>1.1000000000000001</v>
      </c>
      <c r="AN50" s="61"/>
      <c r="AO50" s="61"/>
      <c r="AP50" s="61"/>
      <c r="AQ50" s="61"/>
      <c r="AR50" s="61"/>
      <c r="AS50" s="61"/>
      <c r="AT50" s="61"/>
      <c r="AU50" s="61"/>
    </row>
    <row r="51" spans="1:76" customFormat="1" hidden="1" outlineLevel="1">
      <c r="A51" s="61"/>
      <c r="B51" s="21"/>
      <c r="C51" s="61"/>
      <c r="D51" s="61"/>
      <c r="E51" s="61"/>
      <c r="F51" s="61"/>
      <c r="G51" s="61"/>
      <c r="H51" s="61"/>
      <c r="I51" s="61"/>
      <c r="J51" s="61"/>
      <c r="K51" s="61"/>
      <c r="L51" s="1092">
        <v>45666</v>
      </c>
      <c r="M51" s="61"/>
      <c r="N51" s="61"/>
      <c r="O51" s="61"/>
      <c r="P51" s="61"/>
      <c r="R51" s="1091">
        <v>45638</v>
      </c>
      <c r="AG51" s="2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BI51" s="365" t="s">
        <v>460</v>
      </c>
      <c r="BJ51" s="366"/>
    </row>
    <row r="52" spans="1:76" ht="15.75" hidden="1" outlineLevel="1" thickBot="1">
      <c r="B52" s="59" t="s">
        <v>461</v>
      </c>
      <c r="P52" s="329" t="s">
        <v>720</v>
      </c>
      <c r="Q52" s="329" t="s">
        <v>720</v>
      </c>
      <c r="AG52" s="59" t="s">
        <v>461</v>
      </c>
      <c r="AU52" s="329" t="s">
        <v>462</v>
      </c>
      <c r="AV52" s="329">
        <v>1.05</v>
      </c>
      <c r="BI52" s="367" t="s">
        <v>461</v>
      </c>
      <c r="BJ52" s="368"/>
      <c r="BK52" s="368"/>
      <c r="BL52" s="368"/>
      <c r="BM52" s="368"/>
      <c r="BN52" s="368"/>
      <c r="BO52" s="368"/>
      <c r="BP52" s="368"/>
      <c r="BQ52" s="368"/>
      <c r="BR52" s="368"/>
      <c r="BS52" s="368"/>
      <c r="BT52" s="368"/>
      <c r="BU52" s="368"/>
      <c r="BV52" s="368"/>
      <c r="BW52" s="368"/>
    </row>
    <row r="53" spans="1:76" ht="15.75" hidden="1" outlineLevel="2" thickBot="1">
      <c r="B53" s="1279" t="s">
        <v>106</v>
      </c>
      <c r="C53" s="1280"/>
      <c r="D53" s="1280"/>
      <c r="E53" s="1280"/>
      <c r="F53" s="1280"/>
      <c r="G53" s="1280"/>
      <c r="H53" s="1280"/>
      <c r="I53" s="1281"/>
      <c r="J53" s="330"/>
      <c r="L53" s="1279" t="s">
        <v>106</v>
      </c>
      <c r="M53" s="1280"/>
      <c r="N53" s="1280"/>
      <c r="O53" s="1280"/>
      <c r="P53" s="1280"/>
      <c r="Q53" s="1280"/>
      <c r="R53" s="1279" t="s">
        <v>106</v>
      </c>
      <c r="S53" s="1280"/>
      <c r="T53" s="1280"/>
      <c r="U53" s="1302"/>
      <c r="V53" s="1302"/>
      <c r="W53" s="1302"/>
      <c r="X53" s="1302"/>
      <c r="Y53" s="1302"/>
      <c r="Z53" s="1302"/>
      <c r="AA53" s="1302"/>
      <c r="AB53" s="1302"/>
      <c r="AC53" s="1302"/>
      <c r="AD53" s="1280"/>
      <c r="AE53" s="1280"/>
      <c r="AF53" s="1280"/>
      <c r="AG53" s="1279" t="s">
        <v>106</v>
      </c>
      <c r="AH53" s="1280"/>
      <c r="AI53" s="1280"/>
      <c r="AJ53" s="1280"/>
      <c r="AK53" s="1280"/>
      <c r="AL53" s="1280"/>
      <c r="AM53" s="1280"/>
      <c r="AN53" s="1281"/>
      <c r="AO53" s="330"/>
      <c r="AQ53" s="1279" t="s">
        <v>106</v>
      </c>
      <c r="AR53" s="1280"/>
      <c r="AS53" s="1280"/>
      <c r="AT53" s="1280"/>
      <c r="AU53" s="1280"/>
      <c r="AV53" s="1280"/>
      <c r="AW53" s="330"/>
      <c r="AX53" s="950" t="s">
        <v>716</v>
      </c>
      <c r="AY53" s="1398" t="s">
        <v>715</v>
      </c>
      <c r="AZ53" s="1399"/>
      <c r="BA53" s="1400"/>
      <c r="BB53" s="330"/>
      <c r="BC53" s="330"/>
      <c r="BD53" s="330"/>
      <c r="BE53" s="330"/>
      <c r="BF53" s="330"/>
      <c r="BG53" s="330"/>
      <c r="BH53" s="330"/>
      <c r="BI53" s="1448" t="s">
        <v>106</v>
      </c>
      <c r="BJ53" s="1449"/>
      <c r="BK53" s="1449"/>
      <c r="BL53" s="1449"/>
      <c r="BM53" s="1449"/>
      <c r="BN53" s="1449"/>
      <c r="BO53" s="1449"/>
      <c r="BP53" s="1450"/>
      <c r="BQ53" s="368"/>
      <c r="BR53" s="1451" t="s">
        <v>106</v>
      </c>
      <c r="BS53" s="1449"/>
      <c r="BT53" s="1449"/>
      <c r="BU53" s="1449"/>
      <c r="BV53" s="1449"/>
      <c r="BW53" s="1449"/>
    </row>
    <row r="54" spans="1:76" hidden="1" outlineLevel="2">
      <c r="B54" s="308"/>
      <c r="C54" s="309"/>
      <c r="D54" s="298"/>
      <c r="E54" s="298"/>
      <c r="F54" s="298"/>
      <c r="G54" s="298"/>
      <c r="H54" s="298"/>
      <c r="I54" s="326"/>
      <c r="J54" s="330"/>
      <c r="L54" s="310" t="s">
        <v>85</v>
      </c>
      <c r="M54" s="310"/>
      <c r="N54" s="1282" t="s">
        <v>108</v>
      </c>
      <c r="O54" s="1283"/>
      <c r="P54" s="1283"/>
      <c r="Q54" s="1310"/>
      <c r="R54" s="1072" t="s">
        <v>85</v>
      </c>
      <c r="S54" s="1072"/>
      <c r="T54" s="1282" t="s">
        <v>108</v>
      </c>
      <c r="U54" s="1310"/>
      <c r="V54" s="1310"/>
      <c r="W54" s="1310"/>
      <c r="X54" s="1310"/>
      <c r="Y54" s="1310"/>
      <c r="Z54" s="1310"/>
      <c r="AA54" s="1310"/>
      <c r="AB54" s="1310"/>
      <c r="AC54" s="1310"/>
      <c r="AD54" s="1283"/>
      <c r="AE54" s="1283"/>
      <c r="AF54" s="1310"/>
      <c r="AG54" s="308"/>
      <c r="AH54" s="309"/>
      <c r="AI54" s="986"/>
      <c r="AJ54" s="986"/>
      <c r="AK54" s="986"/>
      <c r="AL54" s="986"/>
      <c r="AM54" s="986"/>
      <c r="AN54" s="987"/>
      <c r="AO54" s="330"/>
      <c r="AQ54" s="985" t="s">
        <v>85</v>
      </c>
      <c r="AR54" s="985"/>
      <c r="AS54" s="1282" t="s">
        <v>108</v>
      </c>
      <c r="AT54" s="1283"/>
      <c r="AU54" s="1283"/>
      <c r="AV54" s="1310"/>
      <c r="AW54" s="919"/>
      <c r="AX54" s="1401" t="s">
        <v>108</v>
      </c>
      <c r="AY54" s="1402"/>
      <c r="AZ54" s="1402"/>
      <c r="BA54" s="1403"/>
      <c r="BB54" s="1038"/>
      <c r="BC54" s="1038"/>
      <c r="BD54" s="1038"/>
      <c r="BE54" s="1038"/>
      <c r="BF54" s="1038"/>
      <c r="BG54" s="1038"/>
      <c r="BH54" s="1038"/>
      <c r="BI54" s="370"/>
      <c r="BJ54" s="370"/>
      <c r="BK54" s="369"/>
      <c r="BL54" s="369"/>
      <c r="BM54" s="369"/>
      <c r="BN54" s="369"/>
      <c r="BO54" s="369"/>
      <c r="BP54" s="392"/>
      <c r="BQ54" s="368"/>
      <c r="BR54" s="371" t="s">
        <v>85</v>
      </c>
      <c r="BS54" s="371"/>
      <c r="BT54" s="1452" t="s">
        <v>108</v>
      </c>
      <c r="BU54" s="1453"/>
      <c r="BV54" s="1453"/>
      <c r="BW54" s="1454"/>
    </row>
    <row r="55" spans="1:76" ht="25.5" hidden="1" outlineLevel="2">
      <c r="B55" s="1278" t="s">
        <v>85</v>
      </c>
      <c r="C55" s="1278"/>
      <c r="D55" s="1282" t="s">
        <v>337</v>
      </c>
      <c r="E55" s="1283"/>
      <c r="F55" s="1283"/>
      <c r="G55" s="1283"/>
      <c r="H55" s="1284"/>
      <c r="I55" s="331" t="s">
        <v>338</v>
      </c>
      <c r="J55" s="332"/>
      <c r="L55" s="143"/>
      <c r="M55" s="143"/>
      <c r="N55" s="1189" t="s">
        <v>110</v>
      </c>
      <c r="O55" s="1190"/>
      <c r="P55" s="1303"/>
      <c r="Q55" s="910" t="s">
        <v>111</v>
      </c>
      <c r="R55" s="1067"/>
      <c r="S55" s="1067"/>
      <c r="T55" s="1189" t="s">
        <v>110</v>
      </c>
      <c r="U55" s="1307"/>
      <c r="V55" s="1307"/>
      <c r="W55" s="1307"/>
      <c r="X55" s="1307"/>
      <c r="Y55" s="1307"/>
      <c r="Z55" s="1307"/>
      <c r="AA55" s="1307"/>
      <c r="AB55" s="1307"/>
      <c r="AC55" s="1307"/>
      <c r="AD55" s="1190"/>
      <c r="AE55" s="1303"/>
      <c r="AF55" s="1075" t="s">
        <v>111</v>
      </c>
      <c r="AG55" s="1278" t="s">
        <v>85</v>
      </c>
      <c r="AH55" s="1278"/>
      <c r="AI55" s="1282" t="s">
        <v>337</v>
      </c>
      <c r="AJ55" s="1283"/>
      <c r="AK55" s="1283"/>
      <c r="AL55" s="1283"/>
      <c r="AM55" s="1284"/>
      <c r="AN55" s="331" t="s">
        <v>338</v>
      </c>
      <c r="AO55" s="332"/>
      <c r="AQ55" s="973"/>
      <c r="AR55" s="973"/>
      <c r="AS55" s="1189" t="s">
        <v>110</v>
      </c>
      <c r="AT55" s="1190"/>
      <c r="AU55" s="1303"/>
      <c r="AV55" s="990" t="s">
        <v>111</v>
      </c>
      <c r="AW55" s="920"/>
      <c r="AX55" s="1306" t="s">
        <v>110</v>
      </c>
      <c r="AY55" s="1307"/>
      <c r="AZ55" s="1308"/>
      <c r="BA55" s="921" t="s">
        <v>111</v>
      </c>
      <c r="BB55" s="977"/>
      <c r="BC55" s="977"/>
      <c r="BD55" s="977"/>
      <c r="BE55" s="977"/>
      <c r="BF55" s="977"/>
      <c r="BG55" s="977"/>
      <c r="BH55" s="977"/>
      <c r="BI55" s="1369" t="s">
        <v>85</v>
      </c>
      <c r="BJ55" s="1370"/>
      <c r="BK55" s="1452" t="s">
        <v>337</v>
      </c>
      <c r="BL55" s="1453"/>
      <c r="BM55" s="1453"/>
      <c r="BN55" s="1453"/>
      <c r="BO55" s="1454"/>
      <c r="BP55" s="393" t="s">
        <v>338</v>
      </c>
      <c r="BQ55" s="368"/>
      <c r="BR55" s="156"/>
      <c r="BS55" s="156"/>
      <c r="BT55" s="1455" t="s">
        <v>110</v>
      </c>
      <c r="BU55" s="1456"/>
      <c r="BV55" s="1457"/>
      <c r="BW55" s="156" t="s">
        <v>111</v>
      </c>
    </row>
    <row r="56" spans="1:76" ht="90" hidden="1" outlineLevel="2">
      <c r="B56" s="1150"/>
      <c r="C56" s="1150"/>
      <c r="D56" s="311" t="s">
        <v>340</v>
      </c>
      <c r="E56" s="311" t="s">
        <v>341</v>
      </c>
      <c r="F56" s="311" t="s">
        <v>342</v>
      </c>
      <c r="G56" s="311" t="s">
        <v>343</v>
      </c>
      <c r="H56" s="311" t="s">
        <v>344</v>
      </c>
      <c r="I56" s="323" t="s">
        <v>118</v>
      </c>
      <c r="J56" s="333"/>
      <c r="L56" s="162"/>
      <c r="M56" s="334"/>
      <c r="N56" s="335">
        <v>6360</v>
      </c>
      <c r="O56" s="1396" t="s">
        <v>115</v>
      </c>
      <c r="P56" s="1397"/>
      <c r="Q56" s="911" t="s">
        <v>117</v>
      </c>
      <c r="R56" s="1070"/>
      <c r="S56" s="334"/>
      <c r="T56" s="335">
        <v>6360</v>
      </c>
      <c r="U56" s="1093"/>
      <c r="V56" s="1093"/>
      <c r="W56" s="1093"/>
      <c r="X56" s="1093"/>
      <c r="Y56" s="1093"/>
      <c r="Z56" s="1093"/>
      <c r="AA56" s="1093"/>
      <c r="AB56" s="1093"/>
      <c r="AC56" s="1093"/>
      <c r="AD56" s="1396" t="s">
        <v>115</v>
      </c>
      <c r="AE56" s="1397"/>
      <c r="AF56" s="911" t="s">
        <v>117</v>
      </c>
      <c r="AG56" s="1150"/>
      <c r="AH56" s="1150"/>
      <c r="AI56" s="311" t="s">
        <v>340</v>
      </c>
      <c r="AJ56" s="311" t="s">
        <v>341</v>
      </c>
      <c r="AK56" s="311" t="s">
        <v>342</v>
      </c>
      <c r="AL56" s="311" t="s">
        <v>343</v>
      </c>
      <c r="AM56" s="311" t="s">
        <v>344</v>
      </c>
      <c r="AN56" s="981" t="s">
        <v>118</v>
      </c>
      <c r="AO56" s="333"/>
      <c r="AQ56" s="980"/>
      <c r="AR56" s="334"/>
      <c r="AS56" s="335">
        <v>6360</v>
      </c>
      <c r="AT56" s="1396" t="s">
        <v>115</v>
      </c>
      <c r="AU56" s="1397"/>
      <c r="AV56" s="911" t="s">
        <v>117</v>
      </c>
      <c r="AW56" s="922"/>
      <c r="AX56" s="335">
        <v>6360</v>
      </c>
      <c r="AY56" s="1404" t="s">
        <v>115</v>
      </c>
      <c r="AZ56" s="1405"/>
      <c r="BA56" s="923" t="s">
        <v>117</v>
      </c>
      <c r="BB56" s="333"/>
      <c r="BC56" s="333"/>
      <c r="BD56" s="333"/>
      <c r="BE56" s="333"/>
      <c r="BF56" s="333"/>
      <c r="BG56" s="333"/>
      <c r="BH56" s="333"/>
      <c r="BI56" s="1371"/>
      <c r="BJ56" s="1372"/>
      <c r="BK56" s="372" t="s">
        <v>340</v>
      </c>
      <c r="BL56" s="372" t="s">
        <v>341</v>
      </c>
      <c r="BM56" s="372" t="s">
        <v>342</v>
      </c>
      <c r="BN56" s="372" t="s">
        <v>343</v>
      </c>
      <c r="BO56" s="372" t="s">
        <v>344</v>
      </c>
      <c r="BP56" s="394" t="s">
        <v>118</v>
      </c>
      <c r="BQ56" s="368"/>
      <c r="BR56" s="173"/>
      <c r="BS56" s="395"/>
      <c r="BT56" s="396" t="s">
        <v>116</v>
      </c>
      <c r="BU56" s="1353" t="s">
        <v>115</v>
      </c>
      <c r="BV56" s="1354"/>
      <c r="BW56" s="396" t="s">
        <v>117</v>
      </c>
    </row>
    <row r="57" spans="1:76" hidden="1" outlineLevel="2">
      <c r="B57" s="1148" t="s">
        <v>345</v>
      </c>
      <c r="C57" s="1148"/>
      <c r="D57" s="113" t="s">
        <v>346</v>
      </c>
      <c r="E57" s="113" t="s">
        <v>346</v>
      </c>
      <c r="F57" s="113" t="s">
        <v>347</v>
      </c>
      <c r="G57" s="113" t="s">
        <v>348</v>
      </c>
      <c r="H57" s="113" t="s">
        <v>349</v>
      </c>
      <c r="I57" s="113" t="s">
        <v>349</v>
      </c>
      <c r="J57" s="336"/>
      <c r="L57" s="113" t="s">
        <v>345</v>
      </c>
      <c r="M57" s="318"/>
      <c r="N57" s="318" t="s">
        <v>362</v>
      </c>
      <c r="O57" s="1441" t="s">
        <v>362</v>
      </c>
      <c r="P57" s="1442"/>
      <c r="Q57" s="912" t="s">
        <v>362</v>
      </c>
      <c r="R57" s="1066" t="s">
        <v>345</v>
      </c>
      <c r="S57" s="318"/>
      <c r="T57" s="318" t="s">
        <v>362</v>
      </c>
      <c r="U57" s="912"/>
      <c r="V57" s="912"/>
      <c r="W57" s="912"/>
      <c r="X57" s="912"/>
      <c r="Y57" s="912"/>
      <c r="Z57" s="912"/>
      <c r="AA57" s="912"/>
      <c r="AB57" s="912"/>
      <c r="AC57" s="912"/>
      <c r="AD57" s="1441" t="s">
        <v>362</v>
      </c>
      <c r="AE57" s="1442"/>
      <c r="AF57" s="912" t="s">
        <v>362</v>
      </c>
      <c r="AG57" s="1148" t="s">
        <v>345</v>
      </c>
      <c r="AH57" s="1148"/>
      <c r="AI57" s="972" t="s">
        <v>346</v>
      </c>
      <c r="AJ57" s="972" t="s">
        <v>346</v>
      </c>
      <c r="AK57" s="972" t="s">
        <v>347</v>
      </c>
      <c r="AL57" s="972" t="s">
        <v>348</v>
      </c>
      <c r="AM57" s="972" t="s">
        <v>349</v>
      </c>
      <c r="AN57" s="972" t="s">
        <v>349</v>
      </c>
      <c r="AO57" s="336"/>
      <c r="AQ57" s="972" t="s">
        <v>345</v>
      </c>
      <c r="AR57" s="318"/>
      <c r="AS57" s="318" t="s">
        <v>362</v>
      </c>
      <c r="AT57" s="1441" t="s">
        <v>362</v>
      </c>
      <c r="AU57" s="1442"/>
      <c r="AV57" s="912" t="s">
        <v>362</v>
      </c>
      <c r="AW57" s="924"/>
      <c r="AX57" s="318" t="s">
        <v>362</v>
      </c>
      <c r="AY57" s="1441" t="s">
        <v>362</v>
      </c>
      <c r="AZ57" s="1442"/>
      <c r="BA57" s="925" t="s">
        <v>362</v>
      </c>
      <c r="BB57" s="1039"/>
      <c r="BC57" s="1039"/>
      <c r="BD57" s="1039"/>
      <c r="BE57" s="1039"/>
      <c r="BF57" s="1039"/>
      <c r="BG57" s="1039"/>
      <c r="BH57" s="1039"/>
      <c r="BI57" s="1443" t="s">
        <v>345</v>
      </c>
      <c r="BJ57" s="1251"/>
      <c r="BK57" s="138" t="s">
        <v>346</v>
      </c>
      <c r="BL57" s="138" t="s">
        <v>346</v>
      </c>
      <c r="BM57" s="138" t="s">
        <v>347</v>
      </c>
      <c r="BN57" s="138" t="s">
        <v>348</v>
      </c>
      <c r="BO57" s="138" t="s">
        <v>349</v>
      </c>
      <c r="BP57" s="138" t="s">
        <v>349</v>
      </c>
      <c r="BQ57" s="368"/>
      <c r="BR57" s="138" t="s">
        <v>345</v>
      </c>
      <c r="BS57" s="380"/>
      <c r="BT57" s="380" t="s">
        <v>362</v>
      </c>
      <c r="BU57" s="1444" t="s">
        <v>362</v>
      </c>
      <c r="BV57" s="1445"/>
      <c r="BW57" s="380" t="s">
        <v>362</v>
      </c>
    </row>
    <row r="58" spans="1:76" hidden="1" outlineLevel="2">
      <c r="B58" s="1148" t="s">
        <v>96</v>
      </c>
      <c r="C58" s="1148"/>
      <c r="D58" s="114" t="s">
        <v>123</v>
      </c>
      <c r="E58" s="114" t="s">
        <v>123</v>
      </c>
      <c r="F58" s="114" t="s">
        <v>123</v>
      </c>
      <c r="G58" s="114" t="s">
        <v>123</v>
      </c>
      <c r="H58" s="114" t="s">
        <v>98</v>
      </c>
      <c r="I58" s="114" t="s">
        <v>124</v>
      </c>
      <c r="J58" s="337"/>
      <c r="L58" s="113" t="s">
        <v>96</v>
      </c>
      <c r="M58" s="113"/>
      <c r="N58" s="114" t="s">
        <v>123</v>
      </c>
      <c r="O58" s="1160" t="s">
        <v>97</v>
      </c>
      <c r="P58" s="1162"/>
      <c r="Q58" s="913" t="s">
        <v>97</v>
      </c>
      <c r="R58" s="1066" t="s">
        <v>96</v>
      </c>
      <c r="S58" s="1066"/>
      <c r="T58" s="1069" t="s">
        <v>123</v>
      </c>
      <c r="U58" s="1076"/>
      <c r="V58" s="1076"/>
      <c r="W58" s="1076"/>
      <c r="X58" s="1076"/>
      <c r="Y58" s="1076"/>
      <c r="Z58" s="1076"/>
      <c r="AA58" s="1076"/>
      <c r="AB58" s="1076"/>
      <c r="AC58" s="1076"/>
      <c r="AD58" s="1160" t="s">
        <v>97</v>
      </c>
      <c r="AE58" s="1162"/>
      <c r="AF58" s="1076" t="s">
        <v>97</v>
      </c>
      <c r="AG58" s="1148" t="s">
        <v>96</v>
      </c>
      <c r="AH58" s="1148"/>
      <c r="AI58" s="978" t="s">
        <v>123</v>
      </c>
      <c r="AJ58" s="978" t="s">
        <v>123</v>
      </c>
      <c r="AK58" s="978" t="s">
        <v>123</v>
      </c>
      <c r="AL58" s="978" t="s">
        <v>123</v>
      </c>
      <c r="AM58" s="978" t="s">
        <v>98</v>
      </c>
      <c r="AN58" s="978" t="s">
        <v>124</v>
      </c>
      <c r="AO58" s="337"/>
      <c r="AQ58" s="972" t="s">
        <v>96</v>
      </c>
      <c r="AR58" s="972"/>
      <c r="AS58" s="978" t="s">
        <v>123</v>
      </c>
      <c r="AT58" s="1160" t="s">
        <v>97</v>
      </c>
      <c r="AU58" s="1162"/>
      <c r="AV58" s="991" t="s">
        <v>97</v>
      </c>
      <c r="AW58" s="926"/>
      <c r="AX58" s="904" t="s">
        <v>123</v>
      </c>
      <c r="AY58" s="1314" t="s">
        <v>97</v>
      </c>
      <c r="AZ58" s="1315"/>
      <c r="BA58" s="927" t="s">
        <v>97</v>
      </c>
      <c r="BB58" s="1040"/>
      <c r="BC58" s="1040"/>
      <c r="BD58" s="1040"/>
      <c r="BE58" s="1040"/>
      <c r="BF58" s="1040"/>
      <c r="BG58" s="1040"/>
      <c r="BH58" s="1040"/>
      <c r="BI58" s="1443" t="s">
        <v>96</v>
      </c>
      <c r="BJ58" s="1251"/>
      <c r="BK58" s="139" t="s">
        <v>123</v>
      </c>
      <c r="BL58" s="139" t="s">
        <v>123</v>
      </c>
      <c r="BM58" s="139" t="s">
        <v>123</v>
      </c>
      <c r="BN58" s="139" t="s">
        <v>123</v>
      </c>
      <c r="BO58" s="139" t="s">
        <v>98</v>
      </c>
      <c r="BP58" s="139" t="s">
        <v>124</v>
      </c>
      <c r="BQ58" s="368"/>
      <c r="BR58" s="138" t="s">
        <v>96</v>
      </c>
      <c r="BS58" s="138"/>
      <c r="BT58" s="139" t="s">
        <v>123</v>
      </c>
      <c r="BU58" s="1446" t="s">
        <v>97</v>
      </c>
      <c r="BV58" s="1447"/>
      <c r="BW58" s="139" t="s">
        <v>97</v>
      </c>
    </row>
    <row r="59" spans="1:76" ht="33.75" hidden="1" outlineLevel="2">
      <c r="B59" s="1242" t="s">
        <v>100</v>
      </c>
      <c r="C59" s="1242"/>
      <c r="D59" s="313" t="s">
        <v>101</v>
      </c>
      <c r="E59" s="313" t="s">
        <v>101</v>
      </c>
      <c r="F59" s="313" t="s">
        <v>102</v>
      </c>
      <c r="G59" s="313" t="s">
        <v>102</v>
      </c>
      <c r="H59" s="313" t="s">
        <v>125</v>
      </c>
      <c r="I59" s="313" t="s">
        <v>101</v>
      </c>
      <c r="J59" s="337"/>
      <c r="L59" s="312" t="s">
        <v>100</v>
      </c>
      <c r="M59" s="312"/>
      <c r="N59" s="313" t="s">
        <v>101</v>
      </c>
      <c r="O59" s="1422" t="s">
        <v>101</v>
      </c>
      <c r="P59" s="1423"/>
      <c r="Q59" s="914" t="s">
        <v>101</v>
      </c>
      <c r="R59" s="1071" t="s">
        <v>100</v>
      </c>
      <c r="S59" s="1071"/>
      <c r="T59" s="313" t="s">
        <v>101</v>
      </c>
      <c r="U59" s="914"/>
      <c r="V59" s="914"/>
      <c r="W59" s="914"/>
      <c r="X59" s="914"/>
      <c r="Y59" s="914"/>
      <c r="Z59" s="914"/>
      <c r="AA59" s="914"/>
      <c r="AB59" s="914"/>
      <c r="AC59" s="914"/>
      <c r="AD59" s="1422" t="s">
        <v>101</v>
      </c>
      <c r="AE59" s="1423"/>
      <c r="AF59" s="914" t="s">
        <v>101</v>
      </c>
      <c r="AG59" s="1242" t="s">
        <v>100</v>
      </c>
      <c r="AH59" s="1242"/>
      <c r="AI59" s="313" t="s">
        <v>101</v>
      </c>
      <c r="AJ59" s="313" t="s">
        <v>101</v>
      </c>
      <c r="AK59" s="313" t="s">
        <v>102</v>
      </c>
      <c r="AL59" s="313" t="s">
        <v>102</v>
      </c>
      <c r="AM59" s="313" t="s">
        <v>125</v>
      </c>
      <c r="AN59" s="313" t="s">
        <v>101</v>
      </c>
      <c r="AO59" s="337"/>
      <c r="AQ59" s="982" t="s">
        <v>100</v>
      </c>
      <c r="AR59" s="982"/>
      <c r="AS59" s="313" t="s">
        <v>101</v>
      </c>
      <c r="AT59" s="1422" t="s">
        <v>101</v>
      </c>
      <c r="AU59" s="1423"/>
      <c r="AV59" s="914" t="s">
        <v>101</v>
      </c>
      <c r="AW59" s="928"/>
      <c r="AX59" s="929" t="s">
        <v>101</v>
      </c>
      <c r="AY59" s="1437" t="s">
        <v>101</v>
      </c>
      <c r="AZ59" s="1438"/>
      <c r="BA59" s="930" t="s">
        <v>101</v>
      </c>
      <c r="BB59" s="567"/>
      <c r="BC59" s="567"/>
      <c r="BD59" s="567"/>
      <c r="BE59" s="567"/>
      <c r="BF59" s="567"/>
      <c r="BG59" s="567"/>
      <c r="BH59" s="567"/>
      <c r="BI59" s="1424" t="s">
        <v>100</v>
      </c>
      <c r="BJ59" s="1425"/>
      <c r="BK59" s="374" t="s">
        <v>101</v>
      </c>
      <c r="BL59" s="374" t="s">
        <v>101</v>
      </c>
      <c r="BM59" s="374" t="s">
        <v>102</v>
      </c>
      <c r="BN59" s="374" t="s">
        <v>102</v>
      </c>
      <c r="BO59" s="374" t="s">
        <v>125</v>
      </c>
      <c r="BP59" s="374" t="s">
        <v>101</v>
      </c>
      <c r="BQ59" s="368"/>
      <c r="BR59" s="373" t="s">
        <v>100</v>
      </c>
      <c r="BS59" s="373"/>
      <c r="BT59" s="374" t="s">
        <v>101</v>
      </c>
      <c r="BU59" s="1426" t="s">
        <v>101</v>
      </c>
      <c r="BV59" s="1427"/>
      <c r="BW59" s="374" t="s">
        <v>101</v>
      </c>
    </row>
    <row r="60" spans="1:76" ht="36" hidden="1" outlineLevel="2">
      <c r="B60" s="1416" t="s">
        <v>350</v>
      </c>
      <c r="C60" s="315" t="s">
        <v>223</v>
      </c>
      <c r="D60" s="316" t="s">
        <v>351</v>
      </c>
      <c r="E60" s="316" t="s">
        <v>351</v>
      </c>
      <c r="F60" s="316" t="s">
        <v>351</v>
      </c>
      <c r="G60" s="316" t="s">
        <v>351</v>
      </c>
      <c r="H60" s="316" t="s">
        <v>351</v>
      </c>
      <c r="I60" s="316" t="s">
        <v>353</v>
      </c>
      <c r="J60" s="340"/>
      <c r="L60" s="314" t="s">
        <v>350</v>
      </c>
      <c r="M60" s="315" t="s">
        <v>223</v>
      </c>
      <c r="N60" s="316" t="s">
        <v>363</v>
      </c>
      <c r="O60" s="316" t="s">
        <v>364</v>
      </c>
      <c r="P60" s="316" t="s">
        <v>363</v>
      </c>
      <c r="Q60" s="536" t="s">
        <v>365</v>
      </c>
      <c r="R60" s="1084" t="s">
        <v>350</v>
      </c>
      <c r="S60" s="315" t="s">
        <v>223</v>
      </c>
      <c r="T60" s="316" t="s">
        <v>363</v>
      </c>
      <c r="U60" s="316"/>
      <c r="V60" s="316"/>
      <c r="W60" s="316"/>
      <c r="X60" s="316"/>
      <c r="Y60" s="316"/>
      <c r="Z60" s="316"/>
      <c r="AA60" s="316"/>
      <c r="AB60" s="316"/>
      <c r="AC60" s="316"/>
      <c r="AD60" s="316" t="s">
        <v>364</v>
      </c>
      <c r="AE60" s="316" t="s">
        <v>363</v>
      </c>
      <c r="AF60" s="536" t="s">
        <v>365</v>
      </c>
      <c r="AG60" s="1416" t="s">
        <v>350</v>
      </c>
      <c r="AH60" s="315" t="s">
        <v>223</v>
      </c>
      <c r="AI60" s="316" t="s">
        <v>351</v>
      </c>
      <c r="AJ60" s="316" t="s">
        <v>351</v>
      </c>
      <c r="AK60" s="316" t="s">
        <v>351</v>
      </c>
      <c r="AL60" s="316" t="s">
        <v>351</v>
      </c>
      <c r="AM60" s="316" t="s">
        <v>351</v>
      </c>
      <c r="AN60" s="316" t="s">
        <v>353</v>
      </c>
      <c r="AO60" s="340"/>
      <c r="AQ60" s="996" t="s">
        <v>350</v>
      </c>
      <c r="AR60" s="315" t="s">
        <v>223</v>
      </c>
      <c r="AS60" s="316" t="s">
        <v>363</v>
      </c>
      <c r="AT60" s="316" t="s">
        <v>364</v>
      </c>
      <c r="AU60" s="316" t="s">
        <v>363</v>
      </c>
      <c r="AV60" s="536" t="s">
        <v>365</v>
      </c>
      <c r="AW60" s="931" t="s">
        <v>223</v>
      </c>
      <c r="AX60" s="316" t="s">
        <v>363</v>
      </c>
      <c r="AY60" s="316" t="s">
        <v>364</v>
      </c>
      <c r="AZ60" s="316" t="s">
        <v>363</v>
      </c>
      <c r="BA60" s="932" t="s">
        <v>365</v>
      </c>
      <c r="BB60" s="1041"/>
      <c r="BC60" s="1041"/>
      <c r="BD60" s="1041"/>
      <c r="BE60" s="1041"/>
      <c r="BF60" s="1041"/>
      <c r="BG60" s="1041"/>
      <c r="BH60" s="1041"/>
      <c r="BI60" s="1386" t="s">
        <v>350</v>
      </c>
      <c r="BJ60" s="376" t="s">
        <v>223</v>
      </c>
      <c r="BK60" s="377" t="s">
        <v>351</v>
      </c>
      <c r="BL60" s="377" t="s">
        <v>351</v>
      </c>
      <c r="BM60" s="377" t="s">
        <v>351</v>
      </c>
      <c r="BN60" s="377" t="s">
        <v>351</v>
      </c>
      <c r="BO60" s="377" t="s">
        <v>351</v>
      </c>
      <c r="BP60" s="377" t="s">
        <v>353</v>
      </c>
      <c r="BQ60" s="368"/>
      <c r="BR60" s="375" t="s">
        <v>350</v>
      </c>
      <c r="BS60" s="376" t="s">
        <v>223</v>
      </c>
      <c r="BT60" s="377" t="s">
        <v>363</v>
      </c>
      <c r="BU60" s="377" t="s">
        <v>364</v>
      </c>
      <c r="BV60" s="377" t="s">
        <v>363</v>
      </c>
      <c r="BW60" s="377" t="s">
        <v>365</v>
      </c>
    </row>
    <row r="61" spans="1:76" ht="33.75" hidden="1" outlineLevel="2">
      <c r="B61" s="1416"/>
      <c r="C61" s="315" t="s">
        <v>225</v>
      </c>
      <c r="D61" s="316" t="s">
        <v>226</v>
      </c>
      <c r="E61" s="316" t="s">
        <v>226</v>
      </c>
      <c r="F61" s="316" t="s">
        <v>226</v>
      </c>
      <c r="G61" s="316" t="s">
        <v>226</v>
      </c>
      <c r="H61" s="316" t="s">
        <v>226</v>
      </c>
      <c r="I61" s="316" t="s">
        <v>226</v>
      </c>
      <c r="J61" s="340"/>
      <c r="L61" s="314"/>
      <c r="M61" s="315" t="s">
        <v>225</v>
      </c>
      <c r="N61" s="316" t="s">
        <v>226</v>
      </c>
      <c r="O61" s="316" t="s">
        <v>366</v>
      </c>
      <c r="P61" s="316" t="s">
        <v>367</v>
      </c>
      <c r="Q61" s="536" t="s">
        <v>226</v>
      </c>
      <c r="R61" s="1084"/>
      <c r="S61" s="315" t="s">
        <v>225</v>
      </c>
      <c r="T61" s="316" t="s">
        <v>226</v>
      </c>
      <c r="U61" s="316"/>
      <c r="V61" s="316"/>
      <c r="W61" s="316"/>
      <c r="X61" s="316"/>
      <c r="Y61" s="316"/>
      <c r="Z61" s="316"/>
      <c r="AA61" s="316"/>
      <c r="AB61" s="316"/>
      <c r="AC61" s="316"/>
      <c r="AD61" s="316" t="s">
        <v>366</v>
      </c>
      <c r="AE61" s="316" t="s">
        <v>367</v>
      </c>
      <c r="AF61" s="536" t="s">
        <v>226</v>
      </c>
      <c r="AG61" s="1416"/>
      <c r="AH61" s="315" t="s">
        <v>225</v>
      </c>
      <c r="AI61" s="316" t="s">
        <v>226</v>
      </c>
      <c r="AJ61" s="316" t="s">
        <v>226</v>
      </c>
      <c r="AK61" s="316" t="s">
        <v>226</v>
      </c>
      <c r="AL61" s="316" t="s">
        <v>226</v>
      </c>
      <c r="AM61" s="316" t="s">
        <v>226</v>
      </c>
      <c r="AN61" s="316" t="s">
        <v>226</v>
      </c>
      <c r="AO61" s="340"/>
      <c r="AQ61" s="996"/>
      <c r="AR61" s="315" t="s">
        <v>225</v>
      </c>
      <c r="AS61" s="316" t="s">
        <v>226</v>
      </c>
      <c r="AT61" s="316" t="s">
        <v>366</v>
      </c>
      <c r="AU61" s="316" t="s">
        <v>367</v>
      </c>
      <c r="AV61" s="536" t="s">
        <v>226</v>
      </c>
      <c r="AW61" s="931" t="s">
        <v>225</v>
      </c>
      <c r="AX61" s="316" t="s">
        <v>226</v>
      </c>
      <c r="AY61" s="316" t="s">
        <v>366</v>
      </c>
      <c r="AZ61" s="316" t="s">
        <v>367</v>
      </c>
      <c r="BA61" s="932" t="s">
        <v>226</v>
      </c>
      <c r="BB61" s="1041"/>
      <c r="BC61" s="1041"/>
      <c r="BD61" s="1041"/>
      <c r="BE61" s="1041"/>
      <c r="BF61" s="1041"/>
      <c r="BG61" s="1041"/>
      <c r="BH61" s="1041"/>
      <c r="BI61" s="1386"/>
      <c r="BJ61" s="376" t="s">
        <v>225</v>
      </c>
      <c r="BK61" s="377" t="s">
        <v>226</v>
      </c>
      <c r="BL61" s="377" t="s">
        <v>226</v>
      </c>
      <c r="BM61" s="377" t="s">
        <v>226</v>
      </c>
      <c r="BN61" s="377" t="s">
        <v>226</v>
      </c>
      <c r="BO61" s="377" t="s">
        <v>226</v>
      </c>
      <c r="BP61" s="377" t="s">
        <v>226</v>
      </c>
      <c r="BQ61" s="368"/>
      <c r="BR61" s="375"/>
      <c r="BS61" s="376" t="s">
        <v>225</v>
      </c>
      <c r="BT61" s="377" t="s">
        <v>226</v>
      </c>
      <c r="BU61" s="377" t="s">
        <v>366</v>
      </c>
      <c r="BV61" s="377" t="s">
        <v>367</v>
      </c>
      <c r="BW61" s="377" t="s">
        <v>226</v>
      </c>
    </row>
    <row r="62" spans="1:76" hidden="1" outlineLevel="2">
      <c r="B62" s="1416"/>
      <c r="C62" s="315" t="s">
        <v>355</v>
      </c>
      <c r="D62" s="316" t="s">
        <v>339</v>
      </c>
      <c r="E62" s="316" t="s">
        <v>339</v>
      </c>
      <c r="F62" s="316" t="s">
        <v>339</v>
      </c>
      <c r="G62" s="316" t="s">
        <v>339</v>
      </c>
      <c r="H62" s="316" t="s">
        <v>349</v>
      </c>
      <c r="I62" s="316" t="s">
        <v>349</v>
      </c>
      <c r="J62" s="340"/>
      <c r="L62" s="341"/>
      <c r="M62" s="315" t="s">
        <v>355</v>
      </c>
      <c r="N62" s="342" t="s">
        <v>349</v>
      </c>
      <c r="O62" s="343" t="s">
        <v>349</v>
      </c>
      <c r="P62" s="344"/>
      <c r="Q62" s="343" t="s">
        <v>349</v>
      </c>
      <c r="R62" s="341"/>
      <c r="S62" s="315" t="s">
        <v>355</v>
      </c>
      <c r="T62" s="342" t="s">
        <v>349</v>
      </c>
      <c r="U62" s="343"/>
      <c r="V62" s="343"/>
      <c r="W62" s="343"/>
      <c r="X62" s="343"/>
      <c r="Y62" s="343"/>
      <c r="Z62" s="343"/>
      <c r="AA62" s="343"/>
      <c r="AB62" s="343"/>
      <c r="AC62" s="343"/>
      <c r="AD62" s="343" t="s">
        <v>349</v>
      </c>
      <c r="AE62" s="344"/>
      <c r="AF62" s="343" t="s">
        <v>349</v>
      </c>
      <c r="AG62" s="1416"/>
      <c r="AH62" s="315" t="s">
        <v>355</v>
      </c>
      <c r="AI62" s="316" t="s">
        <v>339</v>
      </c>
      <c r="AJ62" s="316" t="s">
        <v>339</v>
      </c>
      <c r="AK62" s="316" t="s">
        <v>339</v>
      </c>
      <c r="AL62" s="316" t="s">
        <v>339</v>
      </c>
      <c r="AM62" s="316" t="s">
        <v>349</v>
      </c>
      <c r="AN62" s="316" t="s">
        <v>349</v>
      </c>
      <c r="AO62" s="340"/>
      <c r="AQ62" s="341"/>
      <c r="AR62" s="315" t="s">
        <v>355</v>
      </c>
      <c r="AS62" s="342" t="s">
        <v>349</v>
      </c>
      <c r="AT62" s="343" t="s">
        <v>349</v>
      </c>
      <c r="AU62" s="344"/>
      <c r="AV62" s="343" t="s">
        <v>349</v>
      </c>
      <c r="AW62" s="931" t="s">
        <v>355</v>
      </c>
      <c r="AX62" s="342" t="s">
        <v>349</v>
      </c>
      <c r="AY62" s="343" t="s">
        <v>349</v>
      </c>
      <c r="AZ62" s="344"/>
      <c r="BA62" s="933" t="s">
        <v>349</v>
      </c>
      <c r="BB62" s="1042"/>
      <c r="BC62" s="1042"/>
      <c r="BD62" s="1042"/>
      <c r="BE62" s="1042"/>
      <c r="BF62" s="1042"/>
      <c r="BG62" s="1042"/>
      <c r="BH62" s="1042"/>
      <c r="BI62" s="1386"/>
      <c r="BJ62" s="376" t="s">
        <v>355</v>
      </c>
      <c r="BK62" s="377" t="s">
        <v>339</v>
      </c>
      <c r="BL62" s="377" t="s">
        <v>339</v>
      </c>
      <c r="BM62" s="377" t="s">
        <v>339</v>
      </c>
      <c r="BN62" s="377" t="s">
        <v>339</v>
      </c>
      <c r="BO62" s="377" t="s">
        <v>349</v>
      </c>
      <c r="BP62" s="377" t="s">
        <v>349</v>
      </c>
      <c r="BQ62" s="368"/>
      <c r="BR62" s="399"/>
      <c r="BS62" s="376" t="s">
        <v>355</v>
      </c>
      <c r="BT62" s="400" t="s">
        <v>349</v>
      </c>
      <c r="BU62" s="401" t="s">
        <v>349</v>
      </c>
      <c r="BV62" s="402"/>
      <c r="BW62" s="400" t="s">
        <v>349</v>
      </c>
    </row>
    <row r="63" spans="1:76" ht="30" hidden="1" outlineLevel="2">
      <c r="B63" s="1276" t="s">
        <v>146</v>
      </c>
      <c r="C63" s="317" t="s">
        <v>356</v>
      </c>
      <c r="D63" s="318"/>
      <c r="E63" s="318"/>
      <c r="F63" s="318"/>
      <c r="G63" s="318"/>
      <c r="H63" s="318"/>
      <c r="I63" s="345"/>
      <c r="J63" s="346"/>
      <c r="L63" s="1407" t="s">
        <v>146</v>
      </c>
      <c r="M63" s="115" t="s">
        <v>104</v>
      </c>
      <c r="N63" s="347" t="s">
        <v>368</v>
      </c>
      <c r="O63" s="1428"/>
      <c r="P63" s="1429"/>
      <c r="Q63" s="915"/>
      <c r="R63" s="1407" t="s">
        <v>146</v>
      </c>
      <c r="S63" s="115" t="s">
        <v>104</v>
      </c>
      <c r="T63" s="347" t="s">
        <v>368</v>
      </c>
      <c r="U63" s="1074"/>
      <c r="V63" s="1074"/>
      <c r="W63" s="1074"/>
      <c r="X63" s="1074"/>
      <c r="Y63" s="1074"/>
      <c r="Z63" s="1074"/>
      <c r="AA63" s="1074"/>
      <c r="AB63" s="1074"/>
      <c r="AC63" s="1074"/>
      <c r="AD63" s="1428"/>
      <c r="AE63" s="1429"/>
      <c r="AF63" s="915"/>
      <c r="AG63" s="1276" t="s">
        <v>146</v>
      </c>
      <c r="AH63" s="317" t="s">
        <v>356</v>
      </c>
      <c r="AI63" s="318"/>
      <c r="AJ63" s="318"/>
      <c r="AK63" s="318"/>
      <c r="AL63" s="318"/>
      <c r="AM63" s="318"/>
      <c r="AN63" s="345"/>
      <c r="AO63" s="346"/>
      <c r="AQ63" s="1407" t="s">
        <v>146</v>
      </c>
      <c r="AR63" s="115" t="s">
        <v>104</v>
      </c>
      <c r="AS63" s="347" t="s">
        <v>368</v>
      </c>
      <c r="AT63" s="1428"/>
      <c r="AU63" s="1429"/>
      <c r="AV63" s="915"/>
      <c r="AW63" s="934" t="s">
        <v>104</v>
      </c>
      <c r="AX63" s="935" t="s">
        <v>368</v>
      </c>
      <c r="AY63" s="1439"/>
      <c r="AZ63" s="1440"/>
      <c r="BA63" s="936"/>
      <c r="BB63" s="215"/>
      <c r="BC63" s="215"/>
      <c r="BD63" s="215"/>
      <c r="BE63" s="215"/>
      <c r="BF63" s="215"/>
      <c r="BG63" s="215"/>
      <c r="BH63" s="215"/>
      <c r="BI63" s="1387" t="s">
        <v>146</v>
      </c>
      <c r="BJ63" s="379" t="s">
        <v>356</v>
      </c>
      <c r="BK63" s="380"/>
      <c r="BL63" s="380"/>
      <c r="BM63" s="380"/>
      <c r="BN63" s="380"/>
      <c r="BO63" s="380"/>
      <c r="BP63" s="403"/>
      <c r="BQ63" s="368"/>
      <c r="BR63" s="1434" t="s">
        <v>146</v>
      </c>
      <c r="BS63" s="140" t="s">
        <v>104</v>
      </c>
      <c r="BT63" s="404" t="s">
        <v>368</v>
      </c>
      <c r="BU63" s="1430"/>
      <c r="BV63" s="1431"/>
      <c r="BW63" s="412"/>
    </row>
    <row r="64" spans="1:76" ht="30" hidden="1" outlineLevel="2">
      <c r="B64" s="1276"/>
      <c r="C64" s="115" t="s">
        <v>216</v>
      </c>
      <c r="D64" s="113"/>
      <c r="E64" s="113"/>
      <c r="F64" s="113"/>
      <c r="G64" s="113"/>
      <c r="H64" s="113"/>
      <c r="I64" s="348"/>
      <c r="J64" s="346"/>
      <c r="K64" s="349"/>
      <c r="L64" s="1285"/>
      <c r="M64" s="117" t="s">
        <v>147</v>
      </c>
      <c r="N64" s="118">
        <f>T64*1.05</f>
        <v>5040</v>
      </c>
      <c r="O64" s="350"/>
      <c r="P64" s="351">
        <v>5200</v>
      </c>
      <c r="Q64" s="916" t="s">
        <v>244</v>
      </c>
      <c r="R64" s="1285"/>
      <c r="S64" s="117" t="s">
        <v>147</v>
      </c>
      <c r="T64" s="118">
        <v>4800</v>
      </c>
      <c r="U64" s="1094"/>
      <c r="V64" s="1094"/>
      <c r="W64" s="1094"/>
      <c r="X64" s="1094"/>
      <c r="Y64" s="1094"/>
      <c r="Z64" s="1094"/>
      <c r="AA64" s="1094"/>
      <c r="AB64" s="1094"/>
      <c r="AC64" s="1094"/>
      <c r="AD64" s="350"/>
      <c r="AE64" s="351">
        <v>4950</v>
      </c>
      <c r="AF64" s="916" t="s">
        <v>244</v>
      </c>
      <c r="AG64" s="1276"/>
      <c r="AH64" s="115" t="s">
        <v>216</v>
      </c>
      <c r="AI64" s="972"/>
      <c r="AJ64" s="972"/>
      <c r="AK64" s="972"/>
      <c r="AL64" s="972"/>
      <c r="AM64" s="972"/>
      <c r="AN64" s="348"/>
      <c r="AO64" s="346"/>
      <c r="AP64" s="349"/>
      <c r="AQ64" s="1285"/>
      <c r="AR64" s="117" t="s">
        <v>147</v>
      </c>
      <c r="AS64" s="118">
        <f>AX64+600</f>
        <v>4470</v>
      </c>
      <c r="AT64" s="350"/>
      <c r="AU64" s="351">
        <f>CEILING(AZ64*1.3*1.55+600,20)</f>
        <v>4820</v>
      </c>
      <c r="AV64" s="916" t="s">
        <v>244</v>
      </c>
      <c r="AW64" s="937" t="s">
        <v>147</v>
      </c>
      <c r="AX64" s="938">
        <v>3870</v>
      </c>
      <c r="AY64" s="350"/>
      <c r="AZ64" s="351">
        <v>2090</v>
      </c>
      <c r="BA64" s="939"/>
      <c r="BB64" s="447"/>
      <c r="BC64" s="447"/>
      <c r="BD64" s="447"/>
      <c r="BE64" s="447"/>
      <c r="BF64" s="447"/>
      <c r="BG64" s="447"/>
      <c r="BH64" s="447"/>
      <c r="BI64" s="1387"/>
      <c r="BJ64" s="140" t="s">
        <v>216</v>
      </c>
      <c r="BK64" s="138"/>
      <c r="BL64" s="138"/>
      <c r="BM64" s="138"/>
      <c r="BN64" s="138"/>
      <c r="BO64" s="138"/>
      <c r="BP64" s="405"/>
      <c r="BQ64" s="368"/>
      <c r="BR64" s="1435"/>
      <c r="BS64" s="201" t="s">
        <v>147</v>
      </c>
      <c r="BT64" s="202">
        <v>3550</v>
      </c>
      <c r="BU64" s="406"/>
      <c r="BV64" s="407"/>
      <c r="BW64" s="202"/>
      <c r="BX64" s="170"/>
    </row>
    <row r="65" spans="2:76" ht="30" hidden="1" outlineLevel="2">
      <c r="B65" s="1276"/>
      <c r="C65" s="115" t="s">
        <v>357</v>
      </c>
      <c r="D65" s="113"/>
      <c r="E65" s="113"/>
      <c r="F65" s="113"/>
      <c r="G65" s="113"/>
      <c r="H65" s="113"/>
      <c r="I65" s="348"/>
      <c r="J65" s="346"/>
      <c r="L65" s="1285"/>
      <c r="M65" s="115" t="s">
        <v>189</v>
      </c>
      <c r="N65" s="347" t="s">
        <v>369</v>
      </c>
      <c r="O65" s="439"/>
      <c r="P65" s="440" t="s">
        <v>370</v>
      </c>
      <c r="Q65" s="917" t="s">
        <v>371</v>
      </c>
      <c r="R65" s="1285"/>
      <c r="S65" s="115" t="s">
        <v>189</v>
      </c>
      <c r="T65" s="347" t="s">
        <v>369</v>
      </c>
      <c r="U65" s="1074"/>
      <c r="V65" s="1074"/>
      <c r="W65" s="1074"/>
      <c r="X65" s="1074"/>
      <c r="Y65" s="1074"/>
      <c r="Z65" s="1074"/>
      <c r="AA65" s="1074"/>
      <c r="AB65" s="1074"/>
      <c r="AC65" s="1074"/>
      <c r="AD65" s="439"/>
      <c r="AE65" s="440" t="s">
        <v>370</v>
      </c>
      <c r="AF65" s="1074" t="s">
        <v>371</v>
      </c>
      <c r="AG65" s="1276"/>
      <c r="AH65" s="115" t="s">
        <v>357</v>
      </c>
      <c r="AI65" s="972"/>
      <c r="AJ65" s="972"/>
      <c r="AK65" s="972"/>
      <c r="AL65" s="972"/>
      <c r="AM65" s="972"/>
      <c r="AN65" s="348"/>
      <c r="AO65" s="346"/>
      <c r="AQ65" s="1285"/>
      <c r="AR65" s="115" t="s">
        <v>189</v>
      </c>
      <c r="AS65" s="347" t="s">
        <v>369</v>
      </c>
      <c r="AT65" s="439"/>
      <c r="AU65" s="440" t="s">
        <v>370</v>
      </c>
      <c r="AV65" s="988" t="s">
        <v>371</v>
      </c>
      <c r="AW65" s="934" t="s">
        <v>189</v>
      </c>
      <c r="AX65" s="935" t="s">
        <v>369</v>
      </c>
      <c r="AY65" s="915"/>
      <c r="AZ65" s="989" t="s">
        <v>370</v>
      </c>
      <c r="BA65" s="940" t="s">
        <v>371</v>
      </c>
      <c r="BB65" s="1043"/>
      <c r="BC65" s="1043"/>
      <c r="BD65" s="1043"/>
      <c r="BE65" s="1043"/>
      <c r="BF65" s="1043"/>
      <c r="BG65" s="1043"/>
      <c r="BH65" s="1043"/>
      <c r="BI65" s="1387"/>
      <c r="BJ65" s="140" t="s">
        <v>357</v>
      </c>
      <c r="BK65" s="138"/>
      <c r="BL65" s="138"/>
      <c r="BM65" s="138"/>
      <c r="BN65" s="138"/>
      <c r="BO65" s="138"/>
      <c r="BP65" s="405"/>
      <c r="BQ65" s="368"/>
      <c r="BR65" s="1435"/>
      <c r="BS65" s="140" t="s">
        <v>189</v>
      </c>
      <c r="BT65" s="404" t="s">
        <v>369</v>
      </c>
      <c r="BU65" s="476"/>
      <c r="BV65" s="477" t="s">
        <v>370</v>
      </c>
      <c r="BW65" s="404" t="s">
        <v>371</v>
      </c>
      <c r="BX65" s="170"/>
    </row>
    <row r="66" spans="2:76" ht="24" hidden="1" outlineLevel="2">
      <c r="B66" s="1276"/>
      <c r="C66" s="419" t="s">
        <v>358</v>
      </c>
      <c r="D66" s="1045">
        <v>1020</v>
      </c>
      <c r="E66" s="1045">
        <v>1120</v>
      </c>
      <c r="F66" s="1045">
        <v>290</v>
      </c>
      <c r="G66" s="1045">
        <v>1260</v>
      </c>
      <c r="H66" s="1046">
        <v>1450</v>
      </c>
      <c r="I66" s="1046">
        <v>3400</v>
      </c>
      <c r="J66" s="441"/>
      <c r="L66" s="1285"/>
      <c r="M66" s="117" t="s">
        <v>147</v>
      </c>
      <c r="N66" s="118">
        <v>4130</v>
      </c>
      <c r="O66" s="350"/>
      <c r="P66" s="442">
        <f>AE66*1.05</f>
        <v>3780</v>
      </c>
      <c r="Q66" s="442">
        <v>4020</v>
      </c>
      <c r="R66" s="1285"/>
      <c r="S66" s="117" t="s">
        <v>147</v>
      </c>
      <c r="T66" s="118">
        <v>3930</v>
      </c>
      <c r="U66" s="1094"/>
      <c r="V66" s="1094"/>
      <c r="W66" s="1094"/>
      <c r="X66" s="1094"/>
      <c r="Y66" s="1094"/>
      <c r="Z66" s="1094"/>
      <c r="AA66" s="1094"/>
      <c r="AB66" s="1094"/>
      <c r="AC66" s="1094"/>
      <c r="AD66" s="350"/>
      <c r="AE66" s="442">
        <v>3600</v>
      </c>
      <c r="AF66" s="442">
        <v>3830</v>
      </c>
      <c r="AG66" s="1276"/>
      <c r="AH66" s="419" t="s">
        <v>358</v>
      </c>
      <c r="AI66" s="420">
        <v>930</v>
      </c>
      <c r="AJ66" s="420">
        <v>1020</v>
      </c>
      <c r="AK66" s="420">
        <f>CEILING(CH66*$H$50,5)</f>
        <v>0</v>
      </c>
      <c r="AL66" s="420">
        <f>CEILING(CI66*$H$50,5)</f>
        <v>0</v>
      </c>
      <c r="AM66" s="952">
        <v>1450</v>
      </c>
      <c r="AN66" s="952">
        <v>3400</v>
      </c>
      <c r="AO66" s="441"/>
      <c r="AQ66" s="1285"/>
      <c r="AR66" s="117" t="s">
        <v>147</v>
      </c>
      <c r="AS66" s="118">
        <f>AX66+600</f>
        <v>3930</v>
      </c>
      <c r="AT66" s="350"/>
      <c r="AU66" s="442">
        <f>CEILING(AZ66*1.3*1.55+600,20)</f>
        <v>3420</v>
      </c>
      <c r="AV66" s="442">
        <f>CEILING(BA66*1.3*1.55+600,20)</f>
        <v>3740</v>
      </c>
      <c r="AW66" s="937" t="s">
        <v>147</v>
      </c>
      <c r="AX66" s="938">
        <v>3330</v>
      </c>
      <c r="AY66" s="350"/>
      <c r="AZ66" s="442">
        <v>1390</v>
      </c>
      <c r="BA66" s="941">
        <v>1550</v>
      </c>
      <c r="BB66" s="446"/>
      <c r="BC66" s="446"/>
      <c r="BD66" s="446"/>
      <c r="BE66" s="446"/>
      <c r="BF66" s="446"/>
      <c r="BG66" s="446"/>
      <c r="BH66" s="446"/>
      <c r="BI66" s="1387"/>
      <c r="BJ66" s="467" t="s">
        <v>358</v>
      </c>
      <c r="BK66" s="468">
        <v>845</v>
      </c>
      <c r="BL66" s="468">
        <v>920</v>
      </c>
      <c r="BM66" s="468">
        <v>240</v>
      </c>
      <c r="BN66" s="468">
        <v>1035</v>
      </c>
      <c r="BO66" s="468">
        <v>1150</v>
      </c>
      <c r="BP66" s="468">
        <v>2550</v>
      </c>
      <c r="BQ66" s="368"/>
      <c r="BR66" s="1435"/>
      <c r="BS66" s="201" t="s">
        <v>147</v>
      </c>
      <c r="BT66" s="202">
        <v>3550</v>
      </c>
      <c r="BU66" s="406"/>
      <c r="BV66" s="351">
        <v>3150</v>
      </c>
      <c r="BW66" s="119">
        <v>3350</v>
      </c>
      <c r="BX66" s="170">
        <f>P66/BV66-1</f>
        <v>0.19999999999999996</v>
      </c>
    </row>
    <row r="67" spans="2:76" hidden="1" outlineLevel="2">
      <c r="B67" s="1276"/>
      <c r="C67" s="121" t="s">
        <v>217</v>
      </c>
      <c r="D67" s="113"/>
      <c r="E67" s="113"/>
      <c r="F67" s="113"/>
      <c r="G67" s="113"/>
      <c r="H67" s="113"/>
      <c r="I67" s="348"/>
      <c r="J67" s="346"/>
      <c r="L67" s="1285"/>
      <c r="M67" s="115" t="s">
        <v>372</v>
      </c>
      <c r="N67" s="347" t="s">
        <v>373</v>
      </c>
      <c r="O67" s="439"/>
      <c r="P67" s="443" t="s">
        <v>374</v>
      </c>
      <c r="Q67" s="917">
        <v>3850</v>
      </c>
      <c r="R67" s="1285"/>
      <c r="S67" s="115" t="s">
        <v>372</v>
      </c>
      <c r="T67" s="347" t="s">
        <v>373</v>
      </c>
      <c r="U67" s="1074"/>
      <c r="V67" s="1074"/>
      <c r="W67" s="1074"/>
      <c r="X67" s="1074"/>
      <c r="Y67" s="1074"/>
      <c r="Z67" s="1074"/>
      <c r="AA67" s="1074"/>
      <c r="AB67" s="1074"/>
      <c r="AC67" s="1074"/>
      <c r="AD67" s="439"/>
      <c r="AE67" s="443" t="s">
        <v>374</v>
      </c>
      <c r="AF67" s="1074">
        <v>3850</v>
      </c>
      <c r="AG67" s="1276"/>
      <c r="AH67" s="121" t="s">
        <v>217</v>
      </c>
      <c r="AI67" s="972"/>
      <c r="AJ67" s="972"/>
      <c r="AK67" s="972"/>
      <c r="AL67" s="972"/>
      <c r="AM67" s="972"/>
      <c r="AN67" s="348"/>
      <c r="AO67" s="346"/>
      <c r="AQ67" s="1285"/>
      <c r="AR67" s="115" t="s">
        <v>372</v>
      </c>
      <c r="AS67" s="347" t="s">
        <v>373</v>
      </c>
      <c r="AT67" s="439"/>
      <c r="AU67" s="443" t="s">
        <v>374</v>
      </c>
      <c r="AV67" s="988" t="s">
        <v>374</v>
      </c>
      <c r="AW67" s="934" t="s">
        <v>372</v>
      </c>
      <c r="AX67" s="935" t="s">
        <v>373</v>
      </c>
      <c r="AY67" s="915"/>
      <c r="AZ67" s="942" t="s">
        <v>374</v>
      </c>
      <c r="BA67" s="940" t="s">
        <v>374</v>
      </c>
      <c r="BB67" s="1043"/>
      <c r="BC67" s="1043"/>
      <c r="BD67" s="1043"/>
      <c r="BE67" s="1043"/>
      <c r="BF67" s="1043"/>
      <c r="BG67" s="1043"/>
      <c r="BH67" s="1043"/>
      <c r="BI67" s="1387"/>
      <c r="BJ67" s="203" t="s">
        <v>217</v>
      </c>
      <c r="BK67" s="469"/>
      <c r="BL67" s="469"/>
      <c r="BM67" s="469"/>
      <c r="BN67" s="469"/>
      <c r="BO67" s="469"/>
      <c r="BP67" s="469"/>
      <c r="BQ67" s="368"/>
      <c r="BR67" s="1435"/>
      <c r="BS67" s="140" t="s">
        <v>372</v>
      </c>
      <c r="BT67" s="404" t="s">
        <v>373</v>
      </c>
      <c r="BU67" s="476"/>
      <c r="BV67" s="440" t="s">
        <v>374</v>
      </c>
      <c r="BW67" s="347" t="s">
        <v>374</v>
      </c>
      <c r="BX67" s="170"/>
    </row>
    <row r="68" spans="2:76" ht="24" hidden="1" outlineLevel="2">
      <c r="B68" s="1276"/>
      <c r="C68" s="121" t="s">
        <v>320</v>
      </c>
      <c r="D68" s="113"/>
      <c r="E68" s="113"/>
      <c r="F68" s="113"/>
      <c r="G68" s="113"/>
      <c r="H68" s="113"/>
      <c r="I68" s="348"/>
      <c r="J68" s="346"/>
      <c r="L68" s="1285"/>
      <c r="M68" s="117" t="s">
        <v>147</v>
      </c>
      <c r="N68" s="118" t="s">
        <v>720</v>
      </c>
      <c r="O68" s="350"/>
      <c r="P68" s="442">
        <v>4350</v>
      </c>
      <c r="Q68" s="918">
        <f>AF68*1.05</f>
        <v>4410</v>
      </c>
      <c r="R68" s="1285"/>
      <c r="S68" s="117" t="s">
        <v>147</v>
      </c>
      <c r="T68" s="118" t="s">
        <v>720</v>
      </c>
      <c r="U68" s="1094"/>
      <c r="V68" s="1094"/>
      <c r="W68" s="1094"/>
      <c r="X68" s="1094"/>
      <c r="Y68" s="1094"/>
      <c r="Z68" s="1094"/>
      <c r="AA68" s="1094"/>
      <c r="AB68" s="1094"/>
      <c r="AC68" s="1094"/>
      <c r="AD68" s="350"/>
      <c r="AE68" s="442">
        <v>4100</v>
      </c>
      <c r="AF68" s="918">
        <v>4200</v>
      </c>
      <c r="AG68" s="1276"/>
      <c r="AH68" s="121" t="s">
        <v>320</v>
      </c>
      <c r="AI68" s="972"/>
      <c r="AJ68" s="972"/>
      <c r="AK68" s="972"/>
      <c r="AL68" s="972"/>
      <c r="AM68" s="972"/>
      <c r="AN68" s="348"/>
      <c r="AO68" s="346"/>
      <c r="AQ68" s="1285"/>
      <c r="AR68" s="117" t="s">
        <v>147</v>
      </c>
      <c r="AS68" s="118">
        <f>AX68+600</f>
        <v>3930</v>
      </c>
      <c r="AT68" s="350"/>
      <c r="AU68" s="442">
        <f>CEILING(AZ68*1.3*1.55+600,20)</f>
        <v>3940</v>
      </c>
      <c r="AV68" s="918">
        <f>CEILING(BA68*1.3*1.55+600,20)</f>
        <v>4040</v>
      </c>
      <c r="AW68" s="937" t="s">
        <v>147</v>
      </c>
      <c r="AX68" s="938">
        <v>3330</v>
      </c>
      <c r="AY68" s="350"/>
      <c r="AZ68" s="442">
        <v>1650</v>
      </c>
      <c r="BA68" s="941">
        <v>1700</v>
      </c>
      <c r="BB68" s="446"/>
      <c r="BC68" s="446"/>
      <c r="BD68" s="446"/>
      <c r="BE68" s="446"/>
      <c r="BF68" s="446"/>
      <c r="BG68" s="446"/>
      <c r="BH68" s="446"/>
      <c r="BI68" s="1387"/>
      <c r="BJ68" s="203" t="s">
        <v>320</v>
      </c>
      <c r="BK68" s="138"/>
      <c r="BL68" s="138"/>
      <c r="BM68" s="138"/>
      <c r="BN68" s="138"/>
      <c r="BO68" s="138"/>
      <c r="BP68" s="405"/>
      <c r="BQ68" s="368"/>
      <c r="BR68" s="1435"/>
      <c r="BS68" s="201" t="s">
        <v>147</v>
      </c>
      <c r="BT68" s="202">
        <v>3550</v>
      </c>
      <c r="BU68" s="406"/>
      <c r="BV68" s="351">
        <v>3250</v>
      </c>
      <c r="BW68" s="119">
        <v>3650</v>
      </c>
      <c r="BX68" s="170">
        <f t="shared" ref="BX68:BX76" si="3">P68/BV68-1</f>
        <v>0.33846153846153837</v>
      </c>
    </row>
    <row r="69" spans="2:76" ht="15.75" hidden="1" outlineLevel="2">
      <c r="B69" s="1276"/>
      <c r="C69" s="419" t="s">
        <v>358</v>
      </c>
      <c r="D69" s="1045">
        <v>1020</v>
      </c>
      <c r="E69" s="1045">
        <v>1120</v>
      </c>
      <c r="F69" s="1045">
        <v>320</v>
      </c>
      <c r="G69" s="1046"/>
      <c r="H69" s="1046"/>
      <c r="I69" s="1046">
        <v>3500</v>
      </c>
      <c r="J69" s="441"/>
      <c r="L69" s="1285"/>
      <c r="M69" s="121" t="s">
        <v>209</v>
      </c>
      <c r="N69" s="347" t="s">
        <v>375</v>
      </c>
      <c r="O69" s="439"/>
      <c r="P69" s="443" t="s">
        <v>376</v>
      </c>
      <c r="Q69" s="917" t="s">
        <v>376</v>
      </c>
      <c r="R69" s="1285"/>
      <c r="S69" s="121" t="s">
        <v>209</v>
      </c>
      <c r="T69" s="347" t="s">
        <v>375</v>
      </c>
      <c r="U69" s="1074"/>
      <c r="V69" s="1074"/>
      <c r="W69" s="1074"/>
      <c r="X69" s="1074"/>
      <c r="Y69" s="1074"/>
      <c r="Z69" s="1074"/>
      <c r="AA69" s="1074"/>
      <c r="AB69" s="1074"/>
      <c r="AC69" s="1074"/>
      <c r="AD69" s="439"/>
      <c r="AE69" s="443" t="s">
        <v>376</v>
      </c>
      <c r="AF69" s="1074" t="s">
        <v>376</v>
      </c>
      <c r="AG69" s="1276"/>
      <c r="AH69" s="419" t="s">
        <v>358</v>
      </c>
      <c r="AI69" s="420">
        <v>930</v>
      </c>
      <c r="AJ69" s="420">
        <v>1020</v>
      </c>
      <c r="AK69" s="420">
        <f>CEILING(CH69*$H$50,5)</f>
        <v>0</v>
      </c>
      <c r="AL69" s="421"/>
      <c r="AM69" s="421"/>
      <c r="AN69" s="952">
        <v>3500</v>
      </c>
      <c r="AO69" s="441"/>
      <c r="AQ69" s="1285"/>
      <c r="AR69" s="121" t="s">
        <v>209</v>
      </c>
      <c r="AS69" s="347" t="s">
        <v>375</v>
      </c>
      <c r="AT69" s="439"/>
      <c r="AU69" s="443" t="s">
        <v>376</v>
      </c>
      <c r="AV69" s="988" t="s">
        <v>376</v>
      </c>
      <c r="AW69" s="943" t="s">
        <v>209</v>
      </c>
      <c r="AX69" s="935" t="s">
        <v>375</v>
      </c>
      <c r="AY69" s="915"/>
      <c r="AZ69" s="942" t="s">
        <v>376</v>
      </c>
      <c r="BA69" s="940" t="s">
        <v>376</v>
      </c>
      <c r="BB69" s="1043"/>
      <c r="BC69" s="1043"/>
      <c r="BD69" s="1043"/>
      <c r="BE69" s="1043"/>
      <c r="BF69" s="1043"/>
      <c r="BG69" s="1043"/>
      <c r="BH69" s="1043"/>
      <c r="BI69" s="1387"/>
      <c r="BJ69" s="467" t="s">
        <v>358</v>
      </c>
      <c r="BK69" s="468">
        <v>845</v>
      </c>
      <c r="BL69" s="468">
        <v>920</v>
      </c>
      <c r="BM69" s="468">
        <v>265</v>
      </c>
      <c r="BN69" s="468"/>
      <c r="BO69" s="468"/>
      <c r="BP69" s="468">
        <v>2550</v>
      </c>
      <c r="BQ69" s="368"/>
      <c r="BR69" s="1435"/>
      <c r="BS69" s="203" t="s">
        <v>209</v>
      </c>
      <c r="BT69" s="404" t="s">
        <v>375</v>
      </c>
      <c r="BU69" s="476"/>
      <c r="BV69" s="440" t="s">
        <v>376</v>
      </c>
      <c r="BW69" s="347" t="s">
        <v>376</v>
      </c>
      <c r="BX69" s="170"/>
    </row>
    <row r="70" spans="2:76" ht="45" hidden="1" outlineLevel="2">
      <c r="B70" s="1276"/>
      <c r="C70" s="115" t="s">
        <v>359</v>
      </c>
      <c r="D70" s="113"/>
      <c r="E70" s="113"/>
      <c r="F70" s="113"/>
      <c r="G70" s="113"/>
      <c r="H70" s="113"/>
      <c r="I70" s="348"/>
      <c r="J70" s="346"/>
      <c r="L70" s="1285"/>
      <c r="M70" s="117" t="s">
        <v>147</v>
      </c>
      <c r="N70" s="118">
        <v>4130</v>
      </c>
      <c r="O70" s="350"/>
      <c r="P70" s="442">
        <f>AE70*1.05</f>
        <v>4200</v>
      </c>
      <c r="Q70" s="918">
        <f>AF70*1.05</f>
        <v>4410</v>
      </c>
      <c r="R70" s="1285"/>
      <c r="S70" s="117" t="s">
        <v>147</v>
      </c>
      <c r="T70" s="118">
        <v>3930</v>
      </c>
      <c r="U70" s="1094"/>
      <c r="V70" s="1094"/>
      <c r="W70" s="1094"/>
      <c r="X70" s="1094"/>
      <c r="Y70" s="1094"/>
      <c r="Z70" s="1094"/>
      <c r="AA70" s="1094"/>
      <c r="AB70" s="1094"/>
      <c r="AC70" s="1094"/>
      <c r="AD70" s="350"/>
      <c r="AE70" s="442">
        <v>4000</v>
      </c>
      <c r="AF70" s="918">
        <v>4200</v>
      </c>
      <c r="AG70" s="1276"/>
      <c r="AH70" s="115" t="s">
        <v>359</v>
      </c>
      <c r="AI70" s="972"/>
      <c r="AJ70" s="972"/>
      <c r="AK70" s="972"/>
      <c r="AL70" s="972"/>
      <c r="AM70" s="972"/>
      <c r="AN70" s="348"/>
      <c r="AO70" s="346"/>
      <c r="AQ70" s="1285"/>
      <c r="AR70" s="117" t="s">
        <v>147</v>
      </c>
      <c r="AS70" s="118">
        <f>AX70+600</f>
        <v>3930</v>
      </c>
      <c r="AT70" s="350"/>
      <c r="AU70" s="442">
        <f>CEILING(AZ70*1.3*1.55+600,20)</f>
        <v>3820</v>
      </c>
      <c r="AV70" s="918">
        <f>CEILING(BA70*1.3*1.55+600,20)</f>
        <v>4020</v>
      </c>
      <c r="AW70" s="937" t="s">
        <v>147</v>
      </c>
      <c r="AX70" s="938">
        <v>3330</v>
      </c>
      <c r="AY70" s="350"/>
      <c r="AZ70" s="442">
        <v>1590</v>
      </c>
      <c r="BA70" s="941">
        <v>1690</v>
      </c>
      <c r="BB70" s="446"/>
      <c r="BC70" s="446"/>
      <c r="BD70" s="446"/>
      <c r="BE70" s="446"/>
      <c r="BF70" s="446"/>
      <c r="BG70" s="446"/>
      <c r="BH70" s="446"/>
      <c r="BI70" s="1387"/>
      <c r="BJ70" s="140" t="s">
        <v>359</v>
      </c>
      <c r="BK70" s="469"/>
      <c r="BL70" s="469"/>
      <c r="BM70" s="469"/>
      <c r="BN70" s="469"/>
      <c r="BO70" s="469"/>
      <c r="BP70" s="469"/>
      <c r="BQ70" s="368"/>
      <c r="BR70" s="1435"/>
      <c r="BS70" s="201" t="s">
        <v>147</v>
      </c>
      <c r="BT70" s="202">
        <v>3550</v>
      </c>
      <c r="BU70" s="406"/>
      <c r="BV70" s="351">
        <v>3250</v>
      </c>
      <c r="BW70" s="119">
        <v>3650</v>
      </c>
      <c r="BX70" s="170">
        <f t="shared" si="3"/>
        <v>0.29230769230769238</v>
      </c>
    </row>
    <row r="71" spans="2:76" ht="30" hidden="1" outlineLevel="2">
      <c r="B71" s="1276"/>
      <c r="C71" s="122" t="s">
        <v>330</v>
      </c>
      <c r="D71" s="113"/>
      <c r="E71" s="113"/>
      <c r="F71" s="113"/>
      <c r="G71" s="113"/>
      <c r="H71" s="113"/>
      <c r="I71" s="348"/>
      <c r="J71" s="346"/>
      <c r="L71" s="1285"/>
      <c r="M71" s="121" t="s">
        <v>105</v>
      </c>
      <c r="N71" s="347" t="s">
        <v>377</v>
      </c>
      <c r="O71" s="439"/>
      <c r="P71" s="443" t="s">
        <v>378</v>
      </c>
      <c r="Q71" s="917" t="s">
        <v>378</v>
      </c>
      <c r="R71" s="1285"/>
      <c r="S71" s="121" t="s">
        <v>105</v>
      </c>
      <c r="T71" s="347" t="s">
        <v>377</v>
      </c>
      <c r="U71" s="1074"/>
      <c r="V71" s="1074"/>
      <c r="W71" s="1074"/>
      <c r="X71" s="1074"/>
      <c r="Y71" s="1074"/>
      <c r="Z71" s="1074"/>
      <c r="AA71" s="1074"/>
      <c r="AB71" s="1074"/>
      <c r="AC71" s="1074"/>
      <c r="AD71" s="439"/>
      <c r="AE71" s="443" t="s">
        <v>378</v>
      </c>
      <c r="AF71" s="1074" t="s">
        <v>378</v>
      </c>
      <c r="AG71" s="1276"/>
      <c r="AH71" s="122" t="s">
        <v>330</v>
      </c>
      <c r="AI71" s="972"/>
      <c r="AJ71" s="972"/>
      <c r="AK71" s="972"/>
      <c r="AL71" s="972"/>
      <c r="AM71" s="972"/>
      <c r="AN71" s="348"/>
      <c r="AO71" s="346"/>
      <c r="AQ71" s="1285"/>
      <c r="AR71" s="121" t="s">
        <v>105</v>
      </c>
      <c r="AS71" s="347" t="s">
        <v>377</v>
      </c>
      <c r="AT71" s="439"/>
      <c r="AU71" s="443" t="s">
        <v>378</v>
      </c>
      <c r="AV71" s="988" t="s">
        <v>378</v>
      </c>
      <c r="AW71" s="943" t="s">
        <v>105</v>
      </c>
      <c r="AX71" s="935" t="s">
        <v>377</v>
      </c>
      <c r="AY71" s="915"/>
      <c r="AZ71" s="942" t="s">
        <v>378</v>
      </c>
      <c r="BA71" s="940" t="s">
        <v>378</v>
      </c>
      <c r="BB71" s="1043"/>
      <c r="BC71" s="1043"/>
      <c r="BD71" s="1043"/>
      <c r="BE71" s="1043"/>
      <c r="BF71" s="1043"/>
      <c r="BG71" s="1043"/>
      <c r="BH71" s="1043"/>
      <c r="BI71" s="1387"/>
      <c r="BJ71" s="204" t="s">
        <v>330</v>
      </c>
      <c r="BK71" s="138"/>
      <c r="BL71" s="138"/>
      <c r="BM71" s="138"/>
      <c r="BN71" s="138"/>
      <c r="BO71" s="138"/>
      <c r="BP71" s="405"/>
      <c r="BQ71" s="368"/>
      <c r="BR71" s="1435"/>
      <c r="BS71" s="203" t="s">
        <v>105</v>
      </c>
      <c r="BT71" s="404" t="s">
        <v>377</v>
      </c>
      <c r="BU71" s="476"/>
      <c r="BV71" s="440" t="s">
        <v>378</v>
      </c>
      <c r="BW71" s="347" t="s">
        <v>378</v>
      </c>
      <c r="BX71" s="170"/>
    </row>
    <row r="72" spans="2:76" ht="30" hidden="1" outlineLevel="2">
      <c r="B72" s="1276"/>
      <c r="C72" s="115" t="s">
        <v>360</v>
      </c>
      <c r="D72" s="113"/>
      <c r="E72" s="113"/>
      <c r="F72" s="113"/>
      <c r="G72" s="113"/>
      <c r="H72" s="113"/>
      <c r="I72" s="348"/>
      <c r="J72" s="346"/>
      <c r="L72" s="1285"/>
      <c r="M72" s="117" t="s">
        <v>147</v>
      </c>
      <c r="N72" s="118">
        <v>5150</v>
      </c>
      <c r="O72" s="350"/>
      <c r="P72" s="442">
        <v>3890</v>
      </c>
      <c r="Q72" s="918">
        <v>4520</v>
      </c>
      <c r="R72" s="1285"/>
      <c r="S72" s="117" t="s">
        <v>147</v>
      </c>
      <c r="T72" s="118">
        <v>4900</v>
      </c>
      <c r="U72" s="1094"/>
      <c r="V72" s="1094"/>
      <c r="W72" s="1094"/>
      <c r="X72" s="1094"/>
      <c r="Y72" s="1094"/>
      <c r="Z72" s="1094"/>
      <c r="AA72" s="1094"/>
      <c r="AB72" s="1094"/>
      <c r="AC72" s="1094"/>
      <c r="AD72" s="350"/>
      <c r="AE72" s="442">
        <v>3700</v>
      </c>
      <c r="AF72" s="918">
        <v>4300</v>
      </c>
      <c r="AG72" s="1276"/>
      <c r="AH72" s="115" t="s">
        <v>360</v>
      </c>
      <c r="AI72" s="972"/>
      <c r="AJ72" s="972"/>
      <c r="AK72" s="972"/>
      <c r="AL72" s="972"/>
      <c r="AM72" s="972"/>
      <c r="AN72" s="348"/>
      <c r="AO72" s="346"/>
      <c r="AQ72" s="1285"/>
      <c r="AR72" s="117" t="s">
        <v>147</v>
      </c>
      <c r="AS72" s="118">
        <f>AX72+600</f>
        <v>4900</v>
      </c>
      <c r="AT72" s="350"/>
      <c r="AU72" s="442">
        <f>CEILING(AZ72*1.3*1.55+600,20)</f>
        <v>3520</v>
      </c>
      <c r="AV72" s="918">
        <f>CEILING(BA72*1.3*1.55+600,20)</f>
        <v>3940</v>
      </c>
      <c r="AW72" s="937" t="s">
        <v>147</v>
      </c>
      <c r="AX72" s="938">
        <v>4300</v>
      </c>
      <c r="AY72" s="350"/>
      <c r="AZ72" s="442">
        <v>1440</v>
      </c>
      <c r="BA72" s="941">
        <v>1650</v>
      </c>
      <c r="BB72" s="446"/>
      <c r="BC72" s="446"/>
      <c r="BD72" s="446"/>
      <c r="BE72" s="446"/>
      <c r="BF72" s="446"/>
      <c r="BG72" s="446"/>
      <c r="BH72" s="446"/>
      <c r="BI72" s="1387"/>
      <c r="BJ72" s="140" t="s">
        <v>360</v>
      </c>
      <c r="BK72" s="138"/>
      <c r="BL72" s="138"/>
      <c r="BM72" s="138"/>
      <c r="BN72" s="138"/>
      <c r="BO72" s="138"/>
      <c r="BP72" s="405"/>
      <c r="BQ72" s="368"/>
      <c r="BR72" s="1435"/>
      <c r="BS72" s="201" t="s">
        <v>147</v>
      </c>
      <c r="BT72" s="202">
        <v>3550</v>
      </c>
      <c r="BU72" s="406"/>
      <c r="BV72" s="351">
        <v>3250</v>
      </c>
      <c r="BW72" s="119">
        <v>3650</v>
      </c>
      <c r="BX72" s="170">
        <f t="shared" si="3"/>
        <v>0.19692307692307698</v>
      </c>
    </row>
    <row r="73" spans="2:76" ht="15.75" hidden="1" outlineLevel="2">
      <c r="B73" s="1277"/>
      <c r="C73" s="419" t="s">
        <v>358</v>
      </c>
      <c r="D73" s="1046"/>
      <c r="E73" s="1046"/>
      <c r="F73" s="1045">
        <v>290</v>
      </c>
      <c r="G73" s="1045">
        <v>1260</v>
      </c>
      <c r="H73" s="1046">
        <v>1800</v>
      </c>
      <c r="I73" s="1046">
        <v>5500</v>
      </c>
      <c r="J73" s="441"/>
      <c r="L73" s="1285"/>
      <c r="M73" s="122" t="s">
        <v>379</v>
      </c>
      <c r="N73" s="347" t="s">
        <v>380</v>
      </c>
      <c r="O73" s="439"/>
      <c r="P73" s="443" t="s">
        <v>381</v>
      </c>
      <c r="Q73" s="917" t="s">
        <v>381</v>
      </c>
      <c r="R73" s="1285"/>
      <c r="S73" s="122" t="s">
        <v>379</v>
      </c>
      <c r="T73" s="347" t="s">
        <v>380</v>
      </c>
      <c r="U73" s="1074"/>
      <c r="V73" s="1074"/>
      <c r="W73" s="1074"/>
      <c r="X73" s="1074"/>
      <c r="Y73" s="1074"/>
      <c r="Z73" s="1074"/>
      <c r="AA73" s="1074"/>
      <c r="AB73" s="1074"/>
      <c r="AC73" s="1074"/>
      <c r="AD73" s="439"/>
      <c r="AE73" s="443" t="s">
        <v>381</v>
      </c>
      <c r="AF73" s="1074" t="s">
        <v>381</v>
      </c>
      <c r="AG73" s="1277"/>
      <c r="AH73" s="419" t="s">
        <v>358</v>
      </c>
      <c r="AI73" s="421"/>
      <c r="AJ73" s="421"/>
      <c r="AK73" s="420">
        <f>CEILING(CH73*$H$50,5)</f>
        <v>0</v>
      </c>
      <c r="AL73" s="420">
        <f>CEILING(CI73*$H$50,5)</f>
        <v>0</v>
      </c>
      <c r="AM73" s="952">
        <v>1800</v>
      </c>
      <c r="AN73" s="952">
        <v>4800</v>
      </c>
      <c r="AO73" s="441"/>
      <c r="AQ73" s="1285"/>
      <c r="AR73" s="122" t="s">
        <v>379</v>
      </c>
      <c r="AS73" s="347" t="s">
        <v>380</v>
      </c>
      <c r="AT73" s="439"/>
      <c r="AU73" s="443" t="s">
        <v>381</v>
      </c>
      <c r="AV73" s="988" t="s">
        <v>381</v>
      </c>
      <c r="AW73" s="944" t="s">
        <v>379</v>
      </c>
      <c r="AX73" s="935" t="s">
        <v>380</v>
      </c>
      <c r="AY73" s="915"/>
      <c r="AZ73" s="942" t="s">
        <v>381</v>
      </c>
      <c r="BA73" s="940" t="s">
        <v>381</v>
      </c>
      <c r="BB73" s="1044"/>
      <c r="BC73" s="1044"/>
      <c r="BD73" s="1044"/>
      <c r="BE73" s="1044"/>
      <c r="BF73" s="1044"/>
      <c r="BG73" s="1044"/>
      <c r="BH73" s="1044"/>
      <c r="BI73" s="1388"/>
      <c r="BJ73" s="467" t="s">
        <v>358</v>
      </c>
      <c r="BK73" s="468"/>
      <c r="BL73" s="468"/>
      <c r="BM73" s="468">
        <v>240</v>
      </c>
      <c r="BN73" s="468">
        <v>1035</v>
      </c>
      <c r="BO73" s="468">
        <v>1350</v>
      </c>
      <c r="BP73" s="468">
        <v>3550</v>
      </c>
      <c r="BQ73" s="368"/>
      <c r="BR73" s="1435"/>
      <c r="BS73" s="204" t="s">
        <v>379</v>
      </c>
      <c r="BT73" s="404" t="s">
        <v>380</v>
      </c>
      <c r="BU73" s="476"/>
      <c r="BV73" s="440" t="s">
        <v>381</v>
      </c>
      <c r="BW73" s="347" t="s">
        <v>381</v>
      </c>
      <c r="BX73" s="170"/>
    </row>
    <row r="74" spans="2:76" ht="24" hidden="1" outlineLevel="2">
      <c r="D74" s="1047"/>
      <c r="E74" s="1047"/>
      <c r="F74" s="1047"/>
      <c r="G74" s="1047"/>
      <c r="H74" s="1048"/>
      <c r="I74" s="1048"/>
      <c r="K74" s="349"/>
      <c r="L74" s="1285"/>
      <c r="M74" s="117" t="s">
        <v>147</v>
      </c>
      <c r="N74" s="118">
        <f>T74*1.05</f>
        <v>5040</v>
      </c>
      <c r="O74" s="350"/>
      <c r="P74" s="442">
        <v>4890</v>
      </c>
      <c r="Q74" s="918">
        <v>5570</v>
      </c>
      <c r="R74" s="1285"/>
      <c r="S74" s="117" t="s">
        <v>147</v>
      </c>
      <c r="T74" s="118">
        <v>4800</v>
      </c>
      <c r="U74" s="1094"/>
      <c r="V74" s="1094"/>
      <c r="W74" s="1094"/>
      <c r="X74" s="1094"/>
      <c r="Y74" s="1094"/>
      <c r="Z74" s="1094"/>
      <c r="AA74" s="1094"/>
      <c r="AB74" s="1094"/>
      <c r="AC74" s="1094"/>
      <c r="AD74" s="350"/>
      <c r="AE74" s="442">
        <v>4650</v>
      </c>
      <c r="AF74" s="918">
        <v>5300</v>
      </c>
      <c r="AI74" s="368"/>
      <c r="AJ74" s="368"/>
      <c r="AK74" s="368"/>
      <c r="AL74" s="368"/>
      <c r="AP74" s="349"/>
      <c r="AQ74" s="1285"/>
      <c r="AR74" s="117" t="s">
        <v>147</v>
      </c>
      <c r="AS74" s="118">
        <f>AX74+600</f>
        <v>4470</v>
      </c>
      <c r="AT74" s="350"/>
      <c r="AU74" s="442">
        <f>CEILING(AZ74*1.3*1.55+600,20)</f>
        <v>4420</v>
      </c>
      <c r="AV74" s="918">
        <f>CEILING(BA74*1.3*1.55+600,20)</f>
        <v>5000</v>
      </c>
      <c r="AW74" s="937" t="s">
        <v>147</v>
      </c>
      <c r="AX74" s="938">
        <v>3870</v>
      </c>
      <c r="AY74" s="350"/>
      <c r="AZ74" s="442">
        <v>1890</v>
      </c>
      <c r="BA74" s="941">
        <v>2180</v>
      </c>
      <c r="BB74" s="446"/>
      <c r="BC74" s="446"/>
      <c r="BD74" s="446"/>
      <c r="BE74" s="446"/>
      <c r="BF74" s="446"/>
      <c r="BG74" s="446"/>
      <c r="BH74" s="446"/>
      <c r="BI74" s="368"/>
      <c r="BJ74" s="368"/>
      <c r="BK74" s="368"/>
      <c r="BL74" s="368"/>
      <c r="BM74" s="368"/>
      <c r="BN74" s="368"/>
      <c r="BO74" s="368"/>
      <c r="BP74" s="368"/>
      <c r="BQ74" s="368"/>
      <c r="BR74" s="1435"/>
      <c r="BS74" s="201" t="s">
        <v>147</v>
      </c>
      <c r="BT74" s="202">
        <v>3750</v>
      </c>
      <c r="BU74" s="406"/>
      <c r="BV74" s="351">
        <v>4150</v>
      </c>
      <c r="BW74" s="119">
        <v>4250</v>
      </c>
      <c r="BX74" s="170">
        <f t="shared" si="3"/>
        <v>0.17831325301204815</v>
      </c>
    </row>
    <row r="75" spans="2:76" hidden="1" outlineLevel="2">
      <c r="F75" s="368"/>
      <c r="L75" s="1285"/>
      <c r="M75" s="122" t="s">
        <v>382</v>
      </c>
      <c r="N75" s="347" t="s">
        <v>383</v>
      </c>
      <c r="O75" s="439"/>
      <c r="P75" s="443" t="s">
        <v>384</v>
      </c>
      <c r="Q75" s="917" t="s">
        <v>384</v>
      </c>
      <c r="R75" s="1285"/>
      <c r="S75" s="122" t="s">
        <v>382</v>
      </c>
      <c r="T75" s="347" t="s">
        <v>383</v>
      </c>
      <c r="U75" s="1074"/>
      <c r="V75" s="1074"/>
      <c r="W75" s="1074"/>
      <c r="X75" s="1074"/>
      <c r="Y75" s="1074"/>
      <c r="Z75" s="1074"/>
      <c r="AA75" s="1074"/>
      <c r="AB75" s="1074"/>
      <c r="AC75" s="1074"/>
      <c r="AD75" s="439"/>
      <c r="AE75" s="443" t="s">
        <v>384</v>
      </c>
      <c r="AF75" s="1074" t="s">
        <v>384</v>
      </c>
      <c r="AK75" s="368"/>
      <c r="AQ75" s="1285"/>
      <c r="AR75" s="122" t="s">
        <v>382</v>
      </c>
      <c r="AS75" s="347" t="s">
        <v>383</v>
      </c>
      <c r="AT75" s="439"/>
      <c r="AU75" s="443" t="s">
        <v>384</v>
      </c>
      <c r="AV75" s="988" t="s">
        <v>384</v>
      </c>
      <c r="AW75" s="944" t="s">
        <v>382</v>
      </c>
      <c r="AX75" s="935" t="s">
        <v>383</v>
      </c>
      <c r="AY75" s="915"/>
      <c r="AZ75" s="942" t="s">
        <v>384</v>
      </c>
      <c r="BA75" s="940" t="s">
        <v>384</v>
      </c>
      <c r="BB75" s="1043"/>
      <c r="BC75" s="1043"/>
      <c r="BD75" s="1043"/>
      <c r="BE75" s="1043"/>
      <c r="BF75" s="1043"/>
      <c r="BG75" s="1043"/>
      <c r="BH75" s="1043"/>
      <c r="BI75" s="368"/>
      <c r="BJ75" s="368"/>
      <c r="BK75" s="368"/>
      <c r="BL75" s="368"/>
      <c r="BM75" s="368"/>
      <c r="BN75" s="368"/>
      <c r="BO75" s="368"/>
      <c r="BP75" s="368"/>
      <c r="BQ75" s="368"/>
      <c r="BR75" s="1435"/>
      <c r="BS75" s="204" t="s">
        <v>382</v>
      </c>
      <c r="BT75" s="404" t="s">
        <v>383</v>
      </c>
      <c r="BU75" s="476"/>
      <c r="BV75" s="440" t="s">
        <v>384</v>
      </c>
      <c r="BW75" s="347" t="s">
        <v>384</v>
      </c>
      <c r="BX75" s="170"/>
    </row>
    <row r="76" spans="2:76" ht="24.75" hidden="1" outlineLevel="2" thickBot="1">
      <c r="K76" s="349"/>
      <c r="L76" s="1408"/>
      <c r="M76" s="117" t="s">
        <v>147</v>
      </c>
      <c r="N76" s="118">
        <v>4700</v>
      </c>
      <c r="O76" s="350"/>
      <c r="P76" s="442">
        <f>AE76*1.05</f>
        <v>4200</v>
      </c>
      <c r="Q76" s="918">
        <f>AF76*1.05</f>
        <v>4830</v>
      </c>
      <c r="R76" s="1408"/>
      <c r="S76" s="117" t="s">
        <v>147</v>
      </c>
      <c r="T76" s="118">
        <v>4470</v>
      </c>
      <c r="U76" s="1094"/>
      <c r="V76" s="1094"/>
      <c r="W76" s="1094"/>
      <c r="X76" s="1094"/>
      <c r="Y76" s="1094"/>
      <c r="Z76" s="1094"/>
      <c r="AA76" s="1094"/>
      <c r="AB76" s="1094"/>
      <c r="AC76" s="1094"/>
      <c r="AD76" s="350"/>
      <c r="AE76" s="442">
        <v>4000</v>
      </c>
      <c r="AF76" s="918">
        <v>4600</v>
      </c>
      <c r="AP76" s="349"/>
      <c r="AQ76" s="1408"/>
      <c r="AR76" s="117" t="s">
        <v>147</v>
      </c>
      <c r="AS76" s="118">
        <f>AX76+600</f>
        <v>4470</v>
      </c>
      <c r="AT76" s="350"/>
      <c r="AU76" s="442">
        <f>CEILING(AZ76*1.3*1.55+600,20)</f>
        <v>3940</v>
      </c>
      <c r="AV76" s="918">
        <f>CEILING(BA76*1.3*1.55+600,20)</f>
        <v>4260</v>
      </c>
      <c r="AW76" s="945" t="s">
        <v>147</v>
      </c>
      <c r="AX76" s="946">
        <v>3870</v>
      </c>
      <c r="AY76" s="947"/>
      <c r="AZ76" s="948">
        <v>1655</v>
      </c>
      <c r="BA76" s="949">
        <v>1815</v>
      </c>
      <c r="BB76" s="446"/>
      <c r="BC76" s="446"/>
      <c r="BD76" s="446"/>
      <c r="BE76" s="446"/>
      <c r="BF76" s="446"/>
      <c r="BG76" s="446"/>
      <c r="BH76" s="446"/>
      <c r="BI76" s="368"/>
      <c r="BJ76" s="368"/>
      <c r="BK76" s="368"/>
      <c r="BL76" s="368"/>
      <c r="BM76" s="368"/>
      <c r="BN76" s="368"/>
      <c r="BO76" s="368"/>
      <c r="BP76" s="368"/>
      <c r="BQ76" s="368"/>
      <c r="BR76" s="1436"/>
      <c r="BS76" s="201" t="s">
        <v>147</v>
      </c>
      <c r="BT76" s="202">
        <v>3750</v>
      </c>
      <c r="BU76" s="406"/>
      <c r="BV76" s="351">
        <v>3250</v>
      </c>
      <c r="BW76" s="119">
        <v>3650</v>
      </c>
      <c r="BX76" s="170">
        <f t="shared" si="3"/>
        <v>0.29230769230769238</v>
      </c>
    </row>
    <row r="77" spans="2:76" ht="21" hidden="1" outlineLevel="2">
      <c r="K77" s="349"/>
      <c r="L77" s="444"/>
      <c r="M77" s="445"/>
      <c r="N77" s="446"/>
      <c r="O77" s="147"/>
      <c r="P77" s="447"/>
      <c r="Q77" s="447"/>
      <c r="R77" s="381"/>
      <c r="S77" s="381"/>
      <c r="T77" s="381"/>
      <c r="U77" s="381"/>
      <c r="V77" s="381"/>
      <c r="W77" s="381"/>
      <c r="X77" s="381"/>
      <c r="Y77" s="381"/>
      <c r="Z77" s="381"/>
      <c r="AA77" s="381"/>
      <c r="AB77" s="381"/>
      <c r="AC77" s="381"/>
      <c r="AD77" s="381"/>
      <c r="AE77" s="381"/>
      <c r="AF77" s="381"/>
      <c r="AG77" s="381"/>
      <c r="AH77" s="381"/>
      <c r="AI77" s="381"/>
      <c r="AJ77" s="381"/>
      <c r="AK77" s="381"/>
      <c r="AL77" s="381"/>
      <c r="AM77" s="381"/>
      <c r="AN77" s="381"/>
      <c r="AO77" s="381"/>
      <c r="AP77" s="381"/>
      <c r="AQ77" s="381"/>
      <c r="AR77" s="381"/>
      <c r="AS77" s="381"/>
      <c r="AT77" s="381"/>
      <c r="AU77" s="381"/>
      <c r="AV77" s="381"/>
      <c r="AW77" s="381"/>
      <c r="AX77" s="381"/>
      <c r="AY77" s="381"/>
      <c r="AZ77" s="381"/>
      <c r="BA77" s="381"/>
      <c r="BB77" s="381"/>
      <c r="BC77" s="381"/>
      <c r="BD77" s="381"/>
      <c r="BE77" s="381"/>
      <c r="BF77" s="381"/>
      <c r="BG77" s="381"/>
      <c r="BH77" s="381"/>
      <c r="BI77" s="368"/>
      <c r="BJ77" s="368"/>
      <c r="BK77" s="368"/>
      <c r="BL77" s="368"/>
      <c r="BM77" s="368"/>
      <c r="BN77" s="368"/>
      <c r="BO77" s="368"/>
      <c r="BP77" s="368"/>
      <c r="BQ77" s="368"/>
      <c r="BR77" s="478"/>
      <c r="BS77" s="479"/>
      <c r="BT77" s="480"/>
      <c r="BU77" s="481"/>
      <c r="BV77" s="480"/>
      <c r="BW77" s="480"/>
      <c r="BX77" s="170"/>
    </row>
    <row r="78" spans="2:76" hidden="1" outlineLevel="2">
      <c r="N78" s="24">
        <v>100</v>
      </c>
      <c r="P78" s="24">
        <v>250</v>
      </c>
      <c r="Q78" s="24">
        <v>250</v>
      </c>
    </row>
    <row r="79" spans="2:76" ht="18.75" hidden="1" outlineLevel="1">
      <c r="B79" s="422" t="s">
        <v>463</v>
      </c>
      <c r="H79" s="307" t="s">
        <v>459</v>
      </c>
      <c r="I79" s="307">
        <v>1.1000000000000001</v>
      </c>
      <c r="J79" s="307"/>
    </row>
    <row r="80" spans="2:76" hidden="1" outlineLevel="2">
      <c r="BI80" s="367" t="s">
        <v>464</v>
      </c>
      <c r="BJ80" s="368"/>
      <c r="BK80" s="368"/>
      <c r="BL80" s="368"/>
      <c r="BM80" s="368"/>
      <c r="BN80" s="368"/>
      <c r="BO80" s="368"/>
      <c r="BP80" s="368"/>
      <c r="BQ80" s="368"/>
      <c r="BR80" s="368"/>
      <c r="BS80" s="368"/>
      <c r="BT80" s="368"/>
    </row>
    <row r="81" spans="2:72" hidden="1" outlineLevel="2">
      <c r="B81" s="423"/>
      <c r="C81" s="424"/>
      <c r="D81" s="1050" t="s">
        <v>128</v>
      </c>
      <c r="E81" s="1051"/>
      <c r="F81" s="1051"/>
      <c r="G81" s="1051"/>
      <c r="H81" s="1051"/>
      <c r="I81" s="1051"/>
      <c r="J81" s="1051"/>
      <c r="K81" s="1051"/>
      <c r="L81" s="1051"/>
      <c r="M81" s="1052"/>
      <c r="BI81" s="368" t="s">
        <v>465</v>
      </c>
      <c r="BJ81" s="368"/>
      <c r="BK81" s="368"/>
      <c r="BL81" s="368"/>
      <c r="BM81" s="368"/>
      <c r="BN81" s="368"/>
      <c r="BO81" s="368"/>
      <c r="BP81" s="368"/>
      <c r="BQ81" s="368"/>
      <c r="BR81" s="368"/>
      <c r="BS81" s="368"/>
      <c r="BT81" s="368"/>
    </row>
    <row r="82" spans="2:72" hidden="1" outlineLevel="2">
      <c r="B82" s="1153"/>
      <c r="C82" s="1170"/>
      <c r="D82" s="1195"/>
      <c r="E82" s="1195"/>
      <c r="F82" s="1195"/>
      <c r="G82" s="323"/>
      <c r="H82" s="323"/>
      <c r="I82" s="448"/>
      <c r="J82" s="448"/>
      <c r="K82" s="448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247"/>
      <c r="X82" s="247"/>
      <c r="Y82" s="247"/>
      <c r="Z82" s="247"/>
      <c r="AA82" s="247"/>
      <c r="AB82" s="247"/>
      <c r="AC82" s="247"/>
      <c r="AD82" s="247"/>
      <c r="AE82" s="247"/>
      <c r="AF82" s="247"/>
      <c r="AG82" s="247"/>
      <c r="AH82" s="247"/>
      <c r="AI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  <c r="BB82" s="247"/>
      <c r="BC82" s="247"/>
      <c r="BD82" s="247"/>
      <c r="BE82" s="247"/>
      <c r="BF82" s="247"/>
      <c r="BG82" s="247"/>
      <c r="BH82" s="247"/>
      <c r="BI82" s="470"/>
      <c r="BJ82" s="471"/>
      <c r="BK82" s="1261" t="s">
        <v>128</v>
      </c>
      <c r="BL82" s="1262"/>
      <c r="BM82" s="1262"/>
      <c r="BN82" s="1262"/>
      <c r="BO82" s="1262"/>
      <c r="BP82" s="1262"/>
      <c r="BQ82" s="1262"/>
      <c r="BR82" s="1432"/>
      <c r="BS82" s="1433"/>
      <c r="BT82" s="368"/>
    </row>
    <row r="83" spans="2:72" ht="15" hidden="1" customHeight="1" outlineLevel="2">
      <c r="B83" s="1153"/>
      <c r="C83" s="1170"/>
      <c r="D83" s="1191" t="s">
        <v>129</v>
      </c>
      <c r="E83" s="1196"/>
      <c r="F83" s="1196"/>
      <c r="G83" s="1191" t="s">
        <v>130</v>
      </c>
      <c r="H83" s="1196"/>
      <c r="I83" s="1192"/>
      <c r="J83" s="1419" t="s">
        <v>466</v>
      </c>
      <c r="K83" s="1151" t="s">
        <v>387</v>
      </c>
      <c r="L83" s="1421"/>
      <c r="M83" s="1421"/>
      <c r="N83" s="1421"/>
      <c r="O83" s="1421"/>
      <c r="P83" s="1421"/>
      <c r="Q83" s="1421"/>
      <c r="R83" s="1170"/>
      <c r="S83" s="1005"/>
      <c r="T83" s="1005"/>
      <c r="U83" s="1421"/>
      <c r="V83" s="1421"/>
      <c r="W83" s="1421"/>
      <c r="X83" s="1421"/>
      <c r="Y83" s="1421"/>
      <c r="Z83" s="1421"/>
      <c r="AA83" s="1170"/>
      <c r="AB83" s="1068"/>
      <c r="AC83" s="1068"/>
      <c r="AD83" s="1005"/>
      <c r="AE83" s="1068"/>
      <c r="AF83" s="1005"/>
      <c r="AG83" s="1005"/>
      <c r="AH83" s="1005"/>
      <c r="AI83" s="1005"/>
      <c r="AJ83" s="1005"/>
      <c r="AK83" s="1005"/>
      <c r="AL83" s="976"/>
      <c r="AM83" s="976"/>
      <c r="AN83" s="976"/>
      <c r="AO83" s="976"/>
      <c r="AP83" s="976"/>
      <c r="AQ83" s="976"/>
      <c r="AR83" s="976"/>
      <c r="AS83" s="976"/>
      <c r="AT83" s="976"/>
      <c r="AU83" s="976"/>
      <c r="AV83" s="976"/>
      <c r="AW83" s="976"/>
      <c r="AX83" s="976"/>
      <c r="AY83" s="976"/>
      <c r="AZ83" s="976"/>
      <c r="BA83" s="976"/>
      <c r="BB83" s="976"/>
      <c r="BC83" s="976"/>
      <c r="BD83" s="976"/>
      <c r="BE83" s="976"/>
      <c r="BF83" s="976"/>
      <c r="BG83" s="976"/>
      <c r="BH83" s="976"/>
      <c r="BI83" s="1373"/>
      <c r="BJ83" s="1374"/>
      <c r="BK83" s="1406"/>
      <c r="BL83" s="1406"/>
      <c r="BM83" s="1406"/>
      <c r="BN83" s="394"/>
      <c r="BO83" s="394"/>
      <c r="BP83" s="482"/>
      <c r="BQ83" s="482"/>
      <c r="BR83" s="483"/>
      <c r="BS83" s="483"/>
      <c r="BT83" s="483"/>
    </row>
    <row r="84" spans="2:72" ht="15.75" hidden="1" outlineLevel="2">
      <c r="B84" s="1153"/>
      <c r="C84" s="1170"/>
      <c r="D84" s="1191" t="s">
        <v>131</v>
      </c>
      <c r="E84" s="1192"/>
      <c r="F84" s="425" t="s">
        <v>132</v>
      </c>
      <c r="G84" s="1191" t="s">
        <v>131</v>
      </c>
      <c r="H84" s="1192"/>
      <c r="I84" s="425" t="s">
        <v>132</v>
      </c>
      <c r="J84" s="1420"/>
      <c r="K84" s="1155"/>
      <c r="L84" s="449"/>
      <c r="M84" s="450" t="s">
        <v>467</v>
      </c>
      <c r="N84" s="451"/>
      <c r="O84" s="1421"/>
      <c r="P84" s="1421"/>
      <c r="Q84" s="451"/>
      <c r="R84" s="1171"/>
      <c r="S84" s="1005"/>
      <c r="T84" s="1005"/>
      <c r="U84" s="449"/>
      <c r="V84" s="450" t="s">
        <v>467</v>
      </c>
      <c r="W84" s="451"/>
      <c r="X84" s="1421"/>
      <c r="Y84" s="1421"/>
      <c r="Z84" s="451"/>
      <c r="AA84" s="1171"/>
      <c r="AB84" s="1068"/>
      <c r="AC84" s="1068"/>
      <c r="AD84" s="423"/>
      <c r="AE84" s="1024"/>
      <c r="AF84" s="424"/>
      <c r="AG84" s="1050" t="s">
        <v>128</v>
      </c>
      <c r="AH84" s="1051"/>
      <c r="AI84" s="1051"/>
      <c r="AJ84" s="1051"/>
      <c r="AK84" s="1051"/>
      <c r="AL84" s="1051"/>
      <c r="AM84" s="1051"/>
      <c r="AN84" s="1051"/>
      <c r="AO84" s="976"/>
      <c r="AP84" s="976"/>
      <c r="AQ84" s="976"/>
      <c r="AR84" s="976"/>
      <c r="AS84" s="976"/>
      <c r="AT84" s="976"/>
      <c r="AU84" s="976"/>
      <c r="AV84" s="976"/>
      <c r="AW84" s="976"/>
      <c r="AX84" s="976"/>
      <c r="AY84" s="976"/>
      <c r="AZ84" s="976"/>
      <c r="BA84" s="976"/>
      <c r="BB84" s="976"/>
      <c r="BC84" s="976"/>
      <c r="BD84" s="976"/>
      <c r="BE84" s="976"/>
      <c r="BF84" s="976"/>
      <c r="BG84" s="976"/>
      <c r="BH84" s="976"/>
      <c r="BI84" s="1373"/>
      <c r="BJ84" s="1374"/>
      <c r="BK84" s="1383" t="s">
        <v>129</v>
      </c>
      <c r="BL84" s="1384"/>
      <c r="BM84" s="1384"/>
      <c r="BN84" s="1383" t="s">
        <v>130</v>
      </c>
      <c r="BO84" s="1384"/>
      <c r="BP84" s="1385"/>
      <c r="BQ84" s="1367" t="s">
        <v>387</v>
      </c>
      <c r="BR84" s="1151" t="s">
        <v>387</v>
      </c>
      <c r="BS84" s="450"/>
      <c r="BT84" s="450"/>
    </row>
    <row r="85" spans="2:72" ht="25.5" hidden="1" outlineLevel="2">
      <c r="B85" s="1155"/>
      <c r="C85" s="1171"/>
      <c r="D85" s="111" t="s">
        <v>133</v>
      </c>
      <c r="E85" s="111" t="s">
        <v>134</v>
      </c>
      <c r="F85" s="111" t="s">
        <v>135</v>
      </c>
      <c r="G85" s="111" t="s">
        <v>133</v>
      </c>
      <c r="H85" s="111" t="s">
        <v>136</v>
      </c>
      <c r="I85" s="111" t="s">
        <v>137</v>
      </c>
      <c r="J85" s="452" t="s">
        <v>468</v>
      </c>
      <c r="K85" s="453" t="s">
        <v>143</v>
      </c>
      <c r="L85" s="454"/>
      <c r="M85" s="111" t="s">
        <v>134</v>
      </c>
      <c r="N85" s="111" t="s">
        <v>135</v>
      </c>
      <c r="O85" s="111" t="s">
        <v>136</v>
      </c>
      <c r="P85" s="111" t="s">
        <v>137</v>
      </c>
      <c r="Q85" s="452" t="s">
        <v>468</v>
      </c>
      <c r="R85" s="453" t="s">
        <v>143</v>
      </c>
      <c r="S85" s="902" t="s">
        <v>718</v>
      </c>
      <c r="T85" s="902" t="s">
        <v>719</v>
      </c>
      <c r="U85" s="454"/>
      <c r="V85" s="111" t="s">
        <v>134</v>
      </c>
      <c r="W85" s="111" t="s">
        <v>135</v>
      </c>
      <c r="X85" s="111" t="s">
        <v>136</v>
      </c>
      <c r="Y85" s="111" t="s">
        <v>137</v>
      </c>
      <c r="Z85" s="452" t="s">
        <v>468</v>
      </c>
      <c r="AA85" s="453" t="s">
        <v>143</v>
      </c>
      <c r="AB85" s="902" t="s">
        <v>718</v>
      </c>
      <c r="AC85" s="902" t="s">
        <v>719</v>
      </c>
      <c r="AD85" s="1153"/>
      <c r="AE85" s="1170"/>
      <c r="AF85" s="1170"/>
      <c r="AG85" s="1195"/>
      <c r="AH85" s="1195"/>
      <c r="AI85" s="1195"/>
      <c r="AJ85" s="1002"/>
      <c r="AK85" s="1002"/>
      <c r="AL85" s="1006"/>
      <c r="AM85" s="1006"/>
      <c r="AN85" s="1006"/>
      <c r="AO85" s="902"/>
      <c r="AP85" s="902"/>
      <c r="AQ85" s="902"/>
      <c r="AR85" s="902"/>
      <c r="AS85" s="902"/>
      <c r="AT85" s="902"/>
      <c r="AU85" s="902"/>
      <c r="AV85" s="902"/>
      <c r="AW85" s="902"/>
      <c r="AX85" s="902"/>
      <c r="AY85" s="902"/>
      <c r="AZ85" s="902"/>
      <c r="BA85" s="902"/>
      <c r="BB85" s="902"/>
      <c r="BC85" s="902"/>
      <c r="BD85" s="902"/>
      <c r="BE85" s="902"/>
      <c r="BF85" s="902"/>
      <c r="BG85" s="902"/>
      <c r="BH85" s="902"/>
      <c r="BI85" s="1373"/>
      <c r="BJ85" s="1374"/>
      <c r="BK85" s="1383" t="s">
        <v>131</v>
      </c>
      <c r="BL85" s="1385"/>
      <c r="BM85" s="472" t="s">
        <v>132</v>
      </c>
      <c r="BN85" s="1383" t="s">
        <v>131</v>
      </c>
      <c r="BO85" s="1385"/>
      <c r="BP85" s="472" t="s">
        <v>132</v>
      </c>
      <c r="BQ85" s="1368"/>
      <c r="BR85" s="1155"/>
      <c r="BS85" s="450"/>
      <c r="BT85" s="484"/>
    </row>
    <row r="86" spans="2:72" ht="25.5" hidden="1" outlineLevel="2">
      <c r="B86" s="1148" t="s">
        <v>96</v>
      </c>
      <c r="C86" s="1185"/>
      <c r="D86" s="114" t="s">
        <v>138</v>
      </c>
      <c r="E86" s="114" t="s">
        <v>123</v>
      </c>
      <c r="F86" s="114" t="s">
        <v>123</v>
      </c>
      <c r="G86" s="114" t="s">
        <v>138</v>
      </c>
      <c r="H86" s="114" t="s">
        <v>123</v>
      </c>
      <c r="I86" s="114" t="s">
        <v>123</v>
      </c>
      <c r="J86" s="114" t="s">
        <v>123</v>
      </c>
      <c r="K86" s="338" t="s">
        <v>123</v>
      </c>
      <c r="L86" s="337"/>
      <c r="M86" s="455"/>
      <c r="N86" s="455"/>
      <c r="O86" s="455"/>
      <c r="P86" s="455"/>
      <c r="Q86" s="114"/>
      <c r="R86" s="1004"/>
      <c r="S86" s="903"/>
      <c r="T86" s="903"/>
      <c r="U86" s="337"/>
      <c r="V86" s="455"/>
      <c r="W86" s="455"/>
      <c r="X86" s="455"/>
      <c r="Y86" s="455"/>
      <c r="Z86" s="1069"/>
      <c r="AA86" s="1069"/>
      <c r="AB86" s="903"/>
      <c r="AC86" s="903"/>
      <c r="AD86" s="1153"/>
      <c r="AE86" s="1170"/>
      <c r="AF86" s="1170"/>
      <c r="AG86" s="1191" t="s">
        <v>129</v>
      </c>
      <c r="AH86" s="1196"/>
      <c r="AI86" s="1196"/>
      <c r="AJ86" s="1191" t="s">
        <v>130</v>
      </c>
      <c r="AK86" s="1196"/>
      <c r="AL86" s="1192"/>
      <c r="AM86" s="1419" t="s">
        <v>466</v>
      </c>
      <c r="AN86" s="1151" t="s">
        <v>387</v>
      </c>
      <c r="AO86" s="903"/>
      <c r="AP86" s="903"/>
      <c r="AQ86" s="903"/>
      <c r="AR86" s="903"/>
      <c r="AS86" s="903"/>
      <c r="AT86" s="903"/>
      <c r="AU86" s="903"/>
      <c r="AV86" s="903"/>
      <c r="AW86" s="903"/>
      <c r="AX86" s="903"/>
      <c r="AY86" s="903"/>
      <c r="AZ86" s="903"/>
      <c r="BA86" s="903"/>
      <c r="BB86" s="903"/>
      <c r="BC86" s="903"/>
      <c r="BD86" s="903"/>
      <c r="BE86" s="903"/>
      <c r="BF86" s="903"/>
      <c r="BG86" s="903"/>
      <c r="BH86" s="903"/>
      <c r="BI86" s="1368"/>
      <c r="BJ86" s="1375"/>
      <c r="BK86" s="137" t="s">
        <v>133</v>
      </c>
      <c r="BL86" s="137" t="s">
        <v>134</v>
      </c>
      <c r="BM86" s="137" t="s">
        <v>135</v>
      </c>
      <c r="BN86" s="137" t="s">
        <v>133</v>
      </c>
      <c r="BO86" s="137" t="s">
        <v>136</v>
      </c>
      <c r="BP86" s="137" t="s">
        <v>137</v>
      </c>
      <c r="BQ86" s="485" t="s">
        <v>143</v>
      </c>
      <c r="BR86" s="453" t="s">
        <v>143</v>
      </c>
      <c r="BS86" s="486"/>
      <c r="BT86" s="486"/>
    </row>
    <row r="87" spans="2:72" ht="21" hidden="1" outlineLevel="2">
      <c r="B87" s="1148" t="s">
        <v>100</v>
      </c>
      <c r="C87" s="1185"/>
      <c r="D87" s="426" t="s">
        <v>101</v>
      </c>
      <c r="E87" s="114" t="s">
        <v>102</v>
      </c>
      <c r="F87" s="114" t="s">
        <v>102</v>
      </c>
      <c r="G87" s="426" t="s">
        <v>101</v>
      </c>
      <c r="H87" s="114" t="s">
        <v>102</v>
      </c>
      <c r="I87" s="114" t="s">
        <v>102</v>
      </c>
      <c r="J87" s="114" t="s">
        <v>102</v>
      </c>
      <c r="K87" s="338" t="s">
        <v>102</v>
      </c>
      <c r="L87" s="456"/>
      <c r="M87" s="455"/>
      <c r="N87" s="455"/>
      <c r="O87" s="455"/>
      <c r="P87" s="455"/>
      <c r="Q87" s="114"/>
      <c r="R87" s="1004"/>
      <c r="S87" s="904"/>
      <c r="T87" s="904"/>
      <c r="U87" s="456"/>
      <c r="V87" s="455"/>
      <c r="W87" s="455"/>
      <c r="X87" s="455"/>
      <c r="Y87" s="455"/>
      <c r="Z87" s="1069"/>
      <c r="AA87" s="1069"/>
      <c r="AB87" s="1077"/>
      <c r="AC87" s="1077"/>
      <c r="AD87" s="1153"/>
      <c r="AE87" s="1170"/>
      <c r="AF87" s="1170"/>
      <c r="AG87" s="1191" t="s">
        <v>131</v>
      </c>
      <c r="AH87" s="1192"/>
      <c r="AI87" s="425" t="s">
        <v>132</v>
      </c>
      <c r="AJ87" s="1191" t="s">
        <v>131</v>
      </c>
      <c r="AK87" s="1192"/>
      <c r="AL87" s="425" t="s">
        <v>132</v>
      </c>
      <c r="AM87" s="1420"/>
      <c r="AN87" s="1155"/>
      <c r="AO87" s="904"/>
      <c r="AP87" s="904"/>
      <c r="AQ87" s="904"/>
      <c r="AR87" s="904"/>
      <c r="AS87" s="904"/>
      <c r="AT87" s="904"/>
      <c r="AU87" s="904"/>
      <c r="AV87" s="904"/>
      <c r="AW87" s="904"/>
      <c r="AX87" s="904"/>
      <c r="AY87" s="904"/>
      <c r="AZ87" s="904"/>
      <c r="BA87" s="904"/>
      <c r="BB87" s="904"/>
      <c r="BC87" s="904"/>
      <c r="BD87" s="904"/>
      <c r="BE87" s="904"/>
      <c r="BF87" s="904"/>
      <c r="BG87" s="904"/>
      <c r="BH87" s="904"/>
      <c r="BI87" s="1251" t="s">
        <v>96</v>
      </c>
      <c r="BJ87" s="1252"/>
      <c r="BK87" s="139" t="s">
        <v>138</v>
      </c>
      <c r="BL87" s="139" t="s">
        <v>123</v>
      </c>
      <c r="BM87" s="139" t="s">
        <v>123</v>
      </c>
      <c r="BN87" s="139" t="s">
        <v>138</v>
      </c>
      <c r="BO87" s="139" t="s">
        <v>123</v>
      </c>
      <c r="BP87" s="139" t="s">
        <v>123</v>
      </c>
      <c r="BQ87" s="397" t="s">
        <v>123</v>
      </c>
      <c r="BR87" s="338" t="s">
        <v>123</v>
      </c>
      <c r="BS87" s="487"/>
      <c r="BT87" s="487"/>
    </row>
    <row r="88" spans="2:72" ht="21" hidden="1" outlineLevel="2">
      <c r="B88" s="113"/>
      <c r="C88" s="115" t="s">
        <v>104</v>
      </c>
      <c r="D88" s="116" t="s">
        <v>469</v>
      </c>
      <c r="E88" s="116"/>
      <c r="F88" s="116"/>
      <c r="G88" s="116" t="s">
        <v>469</v>
      </c>
      <c r="H88" s="116"/>
      <c r="I88" s="116"/>
      <c r="J88" s="457"/>
      <c r="K88" s="457"/>
      <c r="L88" s="458"/>
      <c r="M88" s="455" t="s">
        <v>244</v>
      </c>
      <c r="N88" s="455" t="s">
        <v>244</v>
      </c>
      <c r="O88" s="455"/>
      <c r="P88" s="455"/>
      <c r="Q88" s="116"/>
      <c r="R88" s="116"/>
      <c r="S88" s="905"/>
      <c r="T88" s="905"/>
      <c r="U88" s="458"/>
      <c r="V88" s="455" t="s">
        <v>244</v>
      </c>
      <c r="W88" s="455" t="s">
        <v>244</v>
      </c>
      <c r="X88" s="455"/>
      <c r="Y88" s="455"/>
      <c r="Z88" s="116"/>
      <c r="AA88" s="116"/>
      <c r="AB88" s="1078"/>
      <c r="AC88" s="1078"/>
      <c r="AD88" s="1155"/>
      <c r="AE88" s="1171"/>
      <c r="AF88" s="1171"/>
      <c r="AG88" s="111" t="s">
        <v>133</v>
      </c>
      <c r="AH88" s="111" t="s">
        <v>134</v>
      </c>
      <c r="AI88" s="111" t="s">
        <v>135</v>
      </c>
      <c r="AJ88" s="111" t="s">
        <v>133</v>
      </c>
      <c r="AK88" s="111" t="s">
        <v>136</v>
      </c>
      <c r="AL88" s="111" t="s">
        <v>137</v>
      </c>
      <c r="AM88" s="452" t="s">
        <v>468</v>
      </c>
      <c r="AN88" s="453" t="s">
        <v>143</v>
      </c>
      <c r="AO88" s="905"/>
      <c r="AP88" s="905"/>
      <c r="AQ88" s="905"/>
      <c r="AR88" s="905"/>
      <c r="AS88" s="905"/>
      <c r="AT88" s="905"/>
      <c r="AU88" s="905"/>
      <c r="AV88" s="905"/>
      <c r="AW88" s="905"/>
      <c r="AX88" s="905"/>
      <c r="AY88" s="905"/>
      <c r="AZ88" s="905"/>
      <c r="BA88" s="905"/>
      <c r="BB88" s="905"/>
      <c r="BC88" s="905"/>
      <c r="BD88" s="905"/>
      <c r="BE88" s="905"/>
      <c r="BF88" s="905"/>
      <c r="BG88" s="905"/>
      <c r="BH88" s="905"/>
      <c r="BI88" s="1251" t="s">
        <v>100</v>
      </c>
      <c r="BJ88" s="1252"/>
      <c r="BK88" s="473" t="s">
        <v>101</v>
      </c>
      <c r="BL88" s="139" t="s">
        <v>102</v>
      </c>
      <c r="BM88" s="139" t="s">
        <v>102</v>
      </c>
      <c r="BN88" s="473" t="s">
        <v>101</v>
      </c>
      <c r="BO88" s="139" t="s">
        <v>102</v>
      </c>
      <c r="BP88" s="139" t="s">
        <v>102</v>
      </c>
      <c r="BQ88" s="397" t="s">
        <v>102</v>
      </c>
      <c r="BR88" s="338" t="s">
        <v>102</v>
      </c>
      <c r="BS88" s="487"/>
      <c r="BT88" s="487"/>
    </row>
    <row r="89" spans="2:72" ht="21" hidden="1" outlineLevel="2">
      <c r="B89" s="113"/>
      <c r="C89" s="117" t="s">
        <v>147</v>
      </c>
      <c r="D89" s="119" t="s">
        <v>244</v>
      </c>
      <c r="E89" s="119"/>
      <c r="F89" s="119"/>
      <c r="G89" s="119" t="s">
        <v>244</v>
      </c>
      <c r="H89" s="119"/>
      <c r="I89" s="119"/>
      <c r="J89" s="459" t="s">
        <v>244</v>
      </c>
      <c r="K89" s="460"/>
      <c r="L89" s="461"/>
      <c r="M89" s="455"/>
      <c r="N89" s="462" t="s">
        <v>720</v>
      </c>
      <c r="O89" s="455"/>
      <c r="P89" s="455"/>
      <c r="Q89" s="455" t="s">
        <v>244</v>
      </c>
      <c r="R89" s="455"/>
      <c r="S89" s="906" t="s">
        <v>244</v>
      </c>
      <c r="T89" s="906" t="s">
        <v>244</v>
      </c>
      <c r="U89" s="461"/>
      <c r="V89" s="455"/>
      <c r="W89" s="462" t="s">
        <v>720</v>
      </c>
      <c r="X89" s="455"/>
      <c r="Y89" s="455"/>
      <c r="Z89" s="455" t="s">
        <v>244</v>
      </c>
      <c r="AA89" s="455"/>
      <c r="AB89" s="906" t="s">
        <v>244</v>
      </c>
      <c r="AC89" s="906" t="s">
        <v>244</v>
      </c>
      <c r="AD89" s="1148" t="s">
        <v>96</v>
      </c>
      <c r="AE89" s="1296"/>
      <c r="AF89" s="1185"/>
      <c r="AG89" s="1004" t="s">
        <v>138</v>
      </c>
      <c r="AH89" s="1004" t="s">
        <v>123</v>
      </c>
      <c r="AI89" s="1004" t="s">
        <v>123</v>
      </c>
      <c r="AJ89" s="1004" t="s">
        <v>138</v>
      </c>
      <c r="AK89" s="1004" t="s">
        <v>123</v>
      </c>
      <c r="AL89" s="1004" t="s">
        <v>123</v>
      </c>
      <c r="AM89" s="1004" t="s">
        <v>123</v>
      </c>
      <c r="AN89" s="1003" t="s">
        <v>123</v>
      </c>
      <c r="AO89" s="906"/>
      <c r="AP89" s="906"/>
      <c r="AQ89" s="906"/>
      <c r="AR89" s="906"/>
      <c r="AS89" s="906"/>
      <c r="AT89" s="906"/>
      <c r="AU89" s="906"/>
      <c r="AV89" s="906"/>
      <c r="AW89" s="906"/>
      <c r="AX89" s="906"/>
      <c r="AY89" s="906"/>
      <c r="AZ89" s="906"/>
      <c r="BA89" s="906"/>
      <c r="BB89" s="906"/>
      <c r="BC89" s="906"/>
      <c r="BD89" s="906"/>
      <c r="BE89" s="906"/>
      <c r="BF89" s="906"/>
      <c r="BG89" s="906"/>
      <c r="BH89" s="906"/>
      <c r="BI89" s="138"/>
      <c r="BJ89" s="140" t="s">
        <v>104</v>
      </c>
      <c r="BK89" s="141" t="s">
        <v>469</v>
      </c>
      <c r="BL89" s="141"/>
      <c r="BM89" s="141"/>
      <c r="BN89" s="141" t="s">
        <v>469</v>
      </c>
      <c r="BO89" s="141"/>
      <c r="BP89" s="141"/>
      <c r="BQ89" s="488"/>
      <c r="BR89" s="141"/>
      <c r="BS89" s="489"/>
      <c r="BT89" s="489"/>
    </row>
    <row r="90" spans="2:72" ht="21" hidden="1" outlineLevel="2">
      <c r="B90" s="113"/>
      <c r="C90" s="115" t="s">
        <v>189</v>
      </c>
      <c r="D90" s="116">
        <v>2770</v>
      </c>
      <c r="E90" s="116" t="s">
        <v>369</v>
      </c>
      <c r="F90" s="116" t="s">
        <v>369</v>
      </c>
      <c r="G90" s="116" t="s">
        <v>389</v>
      </c>
      <c r="H90" s="116" t="s">
        <v>369</v>
      </c>
      <c r="I90" s="116" t="s">
        <v>369</v>
      </c>
      <c r="J90" s="457"/>
      <c r="K90" s="457"/>
      <c r="L90" s="458"/>
      <c r="M90" s="455"/>
      <c r="N90" s="463" t="s">
        <v>720</v>
      </c>
      <c r="O90" s="455"/>
      <c r="P90" s="455"/>
      <c r="Q90" s="141"/>
      <c r="R90" s="141"/>
      <c r="S90" s="907"/>
      <c r="T90" s="907"/>
      <c r="U90" s="458"/>
      <c r="V90" s="455"/>
      <c r="W90" s="463" t="s">
        <v>720</v>
      </c>
      <c r="X90" s="455"/>
      <c r="Y90" s="455"/>
      <c r="Z90" s="141"/>
      <c r="AA90" s="141"/>
      <c r="AB90" s="907"/>
      <c r="AC90" s="907"/>
      <c r="AD90" s="1148" t="s">
        <v>100</v>
      </c>
      <c r="AE90" s="1296"/>
      <c r="AF90" s="1185"/>
      <c r="AG90" s="426" t="s">
        <v>101</v>
      </c>
      <c r="AH90" s="1004" t="s">
        <v>102</v>
      </c>
      <c r="AI90" s="1004" t="s">
        <v>102</v>
      </c>
      <c r="AJ90" s="426" t="s">
        <v>101</v>
      </c>
      <c r="AK90" s="1004" t="s">
        <v>102</v>
      </c>
      <c r="AL90" s="1004" t="s">
        <v>102</v>
      </c>
      <c r="AM90" s="1004" t="s">
        <v>102</v>
      </c>
      <c r="AN90" s="1003" t="s">
        <v>102</v>
      </c>
      <c r="AO90" s="907"/>
      <c r="AP90" s="907"/>
      <c r="AQ90" s="907"/>
      <c r="AR90" s="907"/>
      <c r="AS90" s="907"/>
      <c r="AT90" s="907"/>
      <c r="AU90" s="907"/>
      <c r="AV90" s="907"/>
      <c r="AW90" s="907"/>
      <c r="AX90" s="907"/>
      <c r="AY90" s="907"/>
      <c r="AZ90" s="907"/>
      <c r="BA90" s="907"/>
      <c r="BB90" s="907"/>
      <c r="BC90" s="907"/>
      <c r="BD90" s="907"/>
      <c r="BE90" s="907"/>
      <c r="BF90" s="907"/>
      <c r="BG90" s="907"/>
      <c r="BH90" s="907"/>
      <c r="BI90" s="138"/>
      <c r="BJ90" s="201" t="s">
        <v>147</v>
      </c>
      <c r="BK90" s="202">
        <v>2770</v>
      </c>
      <c r="BL90" s="202"/>
      <c r="BM90" s="202"/>
      <c r="BN90" s="202">
        <v>2920</v>
      </c>
      <c r="BO90" s="202"/>
      <c r="BP90" s="202"/>
      <c r="BQ90" s="490">
        <v>450</v>
      </c>
      <c r="BR90" s="455"/>
      <c r="BS90" s="381"/>
      <c r="BT90" s="381"/>
    </row>
    <row r="91" spans="2:72" ht="21" hidden="1" outlineLevel="2">
      <c r="B91" s="113"/>
      <c r="C91" s="117" t="s">
        <v>147</v>
      </c>
      <c r="D91" s="119">
        <f>CEILING(S91*1.3*1.55+600,20)</f>
        <v>4180</v>
      </c>
      <c r="E91" s="118">
        <f>CEILING(M91+600,50)</f>
        <v>1800</v>
      </c>
      <c r="F91" s="118">
        <f>CEILING(N91+600,20)</f>
        <v>1540</v>
      </c>
      <c r="G91" s="119">
        <f>CEILING(T91*1.3*1.55+600,20)</f>
        <v>3880</v>
      </c>
      <c r="H91" s="118">
        <f>CEILING(O91+600,20)</f>
        <v>1800</v>
      </c>
      <c r="I91" s="118">
        <f>CEILING(P91+600,20)</f>
        <v>1540</v>
      </c>
      <c r="J91" s="459">
        <f>CEILING(Q91,50)</f>
        <v>300</v>
      </c>
      <c r="K91" s="464">
        <f>CEILING(R91+300,50)</f>
        <v>600</v>
      </c>
      <c r="L91" s="271">
        <v>1075</v>
      </c>
      <c r="M91" s="455">
        <v>1190</v>
      </c>
      <c r="N91" s="455">
        <v>940</v>
      </c>
      <c r="O91" s="455">
        <v>1190</v>
      </c>
      <c r="P91" s="455">
        <v>940</v>
      </c>
      <c r="Q91" s="455">
        <v>260</v>
      </c>
      <c r="R91" s="455">
        <v>290</v>
      </c>
      <c r="S91" s="906">
        <v>1770</v>
      </c>
      <c r="T91" s="906">
        <v>1618</v>
      </c>
      <c r="U91" s="271">
        <v>1075</v>
      </c>
      <c r="V91" s="455">
        <v>1190</v>
      </c>
      <c r="W91" s="455">
        <v>940</v>
      </c>
      <c r="X91" s="455">
        <v>1190</v>
      </c>
      <c r="Y91" s="455">
        <v>940</v>
      </c>
      <c r="Z91" s="455">
        <v>260</v>
      </c>
      <c r="AA91" s="455">
        <v>290</v>
      </c>
      <c r="AB91" s="906">
        <v>1685</v>
      </c>
      <c r="AC91" s="906">
        <v>1541</v>
      </c>
      <c r="AD91" s="1000"/>
      <c r="AE91" s="1085"/>
      <c r="AF91" s="115" t="s">
        <v>104</v>
      </c>
      <c r="AG91" s="116" t="s">
        <v>469</v>
      </c>
      <c r="AH91" s="116"/>
      <c r="AI91" s="116"/>
      <c r="AJ91" s="116" t="s">
        <v>469</v>
      </c>
      <c r="AK91" s="116"/>
      <c r="AL91" s="116"/>
      <c r="AM91" s="457"/>
      <c r="AN91" s="457"/>
      <c r="AO91" s="906"/>
      <c r="AP91" s="906"/>
      <c r="AQ91" s="906"/>
      <c r="AR91" s="906"/>
      <c r="AS91" s="906"/>
      <c r="AT91" s="906"/>
      <c r="AU91" s="906"/>
      <c r="AV91" s="906"/>
      <c r="AW91" s="906"/>
      <c r="AX91" s="906"/>
      <c r="AY91" s="906"/>
      <c r="AZ91" s="906"/>
      <c r="BA91" s="906"/>
      <c r="BB91" s="906"/>
      <c r="BC91" s="906"/>
      <c r="BD91" s="906"/>
      <c r="BE91" s="906"/>
      <c r="BF91" s="906"/>
      <c r="BG91" s="906"/>
      <c r="BH91" s="906"/>
      <c r="BI91" s="138"/>
      <c r="BJ91" s="140" t="s">
        <v>189</v>
      </c>
      <c r="BK91" s="141">
        <v>2770</v>
      </c>
      <c r="BL91" s="141" t="s">
        <v>369</v>
      </c>
      <c r="BM91" s="141" t="s">
        <v>369</v>
      </c>
      <c r="BN91" s="141" t="s">
        <v>389</v>
      </c>
      <c r="BO91" s="141" t="s">
        <v>369</v>
      </c>
      <c r="BP91" s="141" t="s">
        <v>369</v>
      </c>
      <c r="BQ91" s="488"/>
      <c r="BR91" s="141"/>
      <c r="BS91" s="489"/>
      <c r="BT91" s="489"/>
    </row>
    <row r="92" spans="2:72" ht="21" hidden="1" outlineLevel="2">
      <c r="B92" s="113"/>
      <c r="C92" s="115" t="s">
        <v>372</v>
      </c>
      <c r="D92" s="116"/>
      <c r="E92" s="116" t="s">
        <v>373</v>
      </c>
      <c r="F92" s="116" t="s">
        <v>373</v>
      </c>
      <c r="G92" s="116"/>
      <c r="H92" s="116" t="s">
        <v>373</v>
      </c>
      <c r="I92" s="116" t="s">
        <v>373</v>
      </c>
      <c r="J92" s="459" t="s">
        <v>720</v>
      </c>
      <c r="K92" s="464" t="s">
        <v>720</v>
      </c>
      <c r="L92" s="462">
        <f>L91/M91-1</f>
        <v>-9.6638655462184864E-2</v>
      </c>
      <c r="M92" s="455"/>
      <c r="N92" s="455"/>
      <c r="O92" s="455"/>
      <c r="P92" s="455"/>
      <c r="Q92" s="951" t="s">
        <v>244</v>
      </c>
      <c r="R92" s="141"/>
      <c r="S92" s="907"/>
      <c r="T92" s="907"/>
      <c r="U92" s="462">
        <f>U91/V91-1</f>
        <v>-9.6638655462184864E-2</v>
      </c>
      <c r="V92" s="455"/>
      <c r="W92" s="455"/>
      <c r="X92" s="455"/>
      <c r="Y92" s="455"/>
      <c r="Z92" s="951" t="s">
        <v>244</v>
      </c>
      <c r="AA92" s="141"/>
      <c r="AB92" s="907"/>
      <c r="AC92" s="907"/>
      <c r="AD92" s="1000"/>
      <c r="AE92" s="1073"/>
      <c r="AF92" s="117" t="s">
        <v>147</v>
      </c>
      <c r="AG92" s="119" t="s">
        <v>244</v>
      </c>
      <c r="AH92" s="119"/>
      <c r="AI92" s="119"/>
      <c r="AJ92" s="119" t="s">
        <v>244</v>
      </c>
      <c r="AK92" s="119"/>
      <c r="AL92" s="119"/>
      <c r="AM92" s="459" t="s">
        <v>244</v>
      </c>
      <c r="AN92" s="460"/>
      <c r="AO92" s="907"/>
      <c r="AP92" s="907"/>
      <c r="AQ92" s="907"/>
      <c r="AR92" s="907"/>
      <c r="AS92" s="907"/>
      <c r="AT92" s="907"/>
      <c r="AU92" s="907"/>
      <c r="AV92" s="907"/>
      <c r="AW92" s="907"/>
      <c r="AX92" s="907"/>
      <c r="AY92" s="907"/>
      <c r="AZ92" s="907"/>
      <c r="BA92" s="907"/>
      <c r="BB92" s="907"/>
      <c r="BC92" s="907"/>
      <c r="BD92" s="907"/>
      <c r="BE92" s="907"/>
      <c r="BF92" s="907"/>
      <c r="BG92" s="907"/>
      <c r="BH92" s="907"/>
      <c r="BI92" s="138"/>
      <c r="BJ92" s="201" t="s">
        <v>147</v>
      </c>
      <c r="BK92" s="202">
        <v>2770</v>
      </c>
      <c r="BL92" s="202">
        <v>1380</v>
      </c>
      <c r="BM92" s="202">
        <v>1100</v>
      </c>
      <c r="BN92" s="202">
        <v>2920</v>
      </c>
      <c r="BO92" s="202">
        <v>1380</v>
      </c>
      <c r="BP92" s="202">
        <v>1100</v>
      </c>
      <c r="BQ92" s="490">
        <v>450</v>
      </c>
      <c r="BR92" s="455">
        <v>550</v>
      </c>
      <c r="BS92" s="381"/>
      <c r="BT92" s="381"/>
    </row>
    <row r="93" spans="2:72" ht="21" hidden="1" outlineLevel="2">
      <c r="B93" s="113"/>
      <c r="C93" s="117" t="s">
        <v>147</v>
      </c>
      <c r="D93" s="119">
        <f>CEILING(S93*1.3*1.55+600,20)</f>
        <v>3680</v>
      </c>
      <c r="E93" s="118">
        <f>CEILING(M93+600,20)</f>
        <v>1800</v>
      </c>
      <c r="F93" s="118">
        <f>CEILING(N93+600,20)</f>
        <v>1540</v>
      </c>
      <c r="G93" s="119">
        <f>CEILING(T93*1.3*1.55+600,20)</f>
        <v>4120</v>
      </c>
      <c r="H93" s="118">
        <f>CEILING(O93+600,20)</f>
        <v>1800</v>
      </c>
      <c r="I93" s="118">
        <f>CEILING(P93+600,20)</f>
        <v>1540</v>
      </c>
      <c r="J93" s="459">
        <f t="shared" ref="J93:J103" si="4">CEILING(Q93,50)</f>
        <v>300</v>
      </c>
      <c r="K93" s="464">
        <f t="shared" ref="K93:K103" si="5">CEILING(R93+300,50)</f>
        <v>600</v>
      </c>
      <c r="L93" s="271"/>
      <c r="M93" s="455">
        <v>1190</v>
      </c>
      <c r="N93" s="455">
        <v>940</v>
      </c>
      <c r="O93" s="455">
        <v>1190</v>
      </c>
      <c r="P93" s="455">
        <v>940</v>
      </c>
      <c r="Q93" s="455">
        <v>260</v>
      </c>
      <c r="R93" s="455">
        <v>290</v>
      </c>
      <c r="S93" s="906">
        <v>1522</v>
      </c>
      <c r="T93" s="906">
        <v>1740</v>
      </c>
      <c r="U93" s="271"/>
      <c r="V93" s="455">
        <v>1190</v>
      </c>
      <c r="W93" s="455">
        <v>940</v>
      </c>
      <c r="X93" s="455">
        <v>1190</v>
      </c>
      <c r="Y93" s="455">
        <v>940</v>
      </c>
      <c r="Z93" s="455">
        <v>260</v>
      </c>
      <c r="AA93" s="455">
        <v>290</v>
      </c>
      <c r="AB93" s="906">
        <v>1450</v>
      </c>
      <c r="AC93" s="906">
        <v>1658</v>
      </c>
      <c r="AD93" s="1000"/>
      <c r="AE93" s="1085"/>
      <c r="AF93" s="115" t="s">
        <v>189</v>
      </c>
      <c r="AG93" s="116">
        <v>2770</v>
      </c>
      <c r="AH93" s="116" t="s">
        <v>369</v>
      </c>
      <c r="AI93" s="116" t="s">
        <v>369</v>
      </c>
      <c r="AJ93" s="116" t="s">
        <v>389</v>
      </c>
      <c r="AK93" s="116" t="s">
        <v>369</v>
      </c>
      <c r="AL93" s="116" t="s">
        <v>369</v>
      </c>
      <c r="AM93" s="457"/>
      <c r="AN93" s="457"/>
      <c r="AO93" s="906"/>
      <c r="AP93" s="906"/>
      <c r="AQ93" s="906"/>
      <c r="AR93" s="906"/>
      <c r="AS93" s="906"/>
      <c r="AT93" s="906"/>
      <c r="AU93" s="906"/>
      <c r="AV93" s="906"/>
      <c r="AW93" s="906"/>
      <c r="AX93" s="906"/>
      <c r="AY93" s="906"/>
      <c r="AZ93" s="906"/>
      <c r="BA93" s="906"/>
      <c r="BB93" s="906"/>
      <c r="BC93" s="906"/>
      <c r="BD93" s="906"/>
      <c r="BE93" s="906"/>
      <c r="BF93" s="906"/>
      <c r="BG93" s="906"/>
      <c r="BH93" s="906"/>
      <c r="BI93" s="138"/>
      <c r="BJ93" s="140" t="s">
        <v>372</v>
      </c>
      <c r="BK93" s="141"/>
      <c r="BL93" s="141" t="s">
        <v>373</v>
      </c>
      <c r="BM93" s="141" t="s">
        <v>373</v>
      </c>
      <c r="BN93" s="141"/>
      <c r="BO93" s="141" t="s">
        <v>373</v>
      </c>
      <c r="BP93" s="141" t="s">
        <v>373</v>
      </c>
      <c r="BQ93" s="488"/>
      <c r="BR93" s="141"/>
      <c r="BS93" s="489"/>
      <c r="BT93" s="489"/>
    </row>
    <row r="94" spans="2:72" ht="21" hidden="1" outlineLevel="2">
      <c r="B94" s="113"/>
      <c r="C94" s="115" t="s">
        <v>392</v>
      </c>
      <c r="D94" s="116"/>
      <c r="E94" s="116"/>
      <c r="F94" s="116" t="s">
        <v>393</v>
      </c>
      <c r="G94" s="116"/>
      <c r="H94" s="116"/>
      <c r="I94" s="116" t="s">
        <v>393</v>
      </c>
      <c r="J94" s="459" t="s">
        <v>720</v>
      </c>
      <c r="K94" s="464" t="s">
        <v>720</v>
      </c>
      <c r="L94" s="458"/>
      <c r="M94" s="455"/>
      <c r="N94" s="455"/>
      <c r="O94" s="455"/>
      <c r="P94" s="455"/>
      <c r="Q94" s="141"/>
      <c r="R94" s="141"/>
      <c r="S94" s="907"/>
      <c r="T94" s="907"/>
      <c r="U94" s="458"/>
      <c r="V94" s="455"/>
      <c r="W94" s="455"/>
      <c r="X94" s="455"/>
      <c r="Y94" s="455"/>
      <c r="Z94" s="141"/>
      <c r="AA94" s="141"/>
      <c r="AB94" s="907"/>
      <c r="AC94" s="907"/>
      <c r="AD94" s="1000"/>
      <c r="AE94" s="1073"/>
      <c r="AF94" s="117" t="s">
        <v>147</v>
      </c>
      <c r="AG94" s="119">
        <v>3580</v>
      </c>
      <c r="AH94" s="118">
        <v>1680</v>
      </c>
      <c r="AI94" s="118">
        <v>1460</v>
      </c>
      <c r="AJ94" s="119">
        <v>3640</v>
      </c>
      <c r="AK94" s="118">
        <v>1680</v>
      </c>
      <c r="AL94" s="118">
        <v>1460</v>
      </c>
      <c r="AM94" s="459">
        <v>250</v>
      </c>
      <c r="AN94" s="464">
        <v>600</v>
      </c>
      <c r="AO94" s="907"/>
      <c r="AP94" s="907"/>
      <c r="AQ94" s="907"/>
      <c r="AR94" s="907"/>
      <c r="AS94" s="907"/>
      <c r="AT94" s="907"/>
      <c r="AU94" s="907"/>
      <c r="AV94" s="907"/>
      <c r="AW94" s="907"/>
      <c r="AX94" s="907"/>
      <c r="AY94" s="907"/>
      <c r="AZ94" s="907"/>
      <c r="BA94" s="907"/>
      <c r="BB94" s="907"/>
      <c r="BC94" s="907"/>
      <c r="BD94" s="907"/>
      <c r="BE94" s="907"/>
      <c r="BF94" s="907"/>
      <c r="BG94" s="907"/>
      <c r="BH94" s="907"/>
      <c r="BI94" s="138"/>
      <c r="BJ94" s="201" t="s">
        <v>147</v>
      </c>
      <c r="BK94" s="202"/>
      <c r="BL94" s="202">
        <v>1380</v>
      </c>
      <c r="BM94" s="202">
        <v>1100</v>
      </c>
      <c r="BN94" s="202"/>
      <c r="BO94" s="202">
        <v>1380</v>
      </c>
      <c r="BP94" s="202">
        <v>1100</v>
      </c>
      <c r="BQ94" s="490"/>
      <c r="BR94" s="455">
        <v>550</v>
      </c>
      <c r="BS94" s="381"/>
      <c r="BT94" s="381"/>
    </row>
    <row r="95" spans="2:72" ht="30" hidden="1" outlineLevel="2">
      <c r="B95" s="113"/>
      <c r="C95" s="117" t="s">
        <v>147</v>
      </c>
      <c r="D95" s="119"/>
      <c r="E95" s="118">
        <f>CEILING(M95+600,20)</f>
        <v>1800</v>
      </c>
      <c r="F95" s="118">
        <f>CEILING(N95+600,20)</f>
        <v>1540</v>
      </c>
      <c r="G95" s="119"/>
      <c r="H95" s="118">
        <f>CEILING(O95+600,20)</f>
        <v>1800</v>
      </c>
      <c r="I95" s="118">
        <f>CEILING(P95+600,20)</f>
        <v>1540</v>
      </c>
      <c r="J95" s="459">
        <f t="shared" si="4"/>
        <v>600</v>
      </c>
      <c r="K95" s="464">
        <f t="shared" si="5"/>
        <v>600</v>
      </c>
      <c r="L95" s="271"/>
      <c r="M95" s="455">
        <v>1190</v>
      </c>
      <c r="N95" s="455">
        <v>940</v>
      </c>
      <c r="O95" s="455">
        <v>1190</v>
      </c>
      <c r="P95" s="455">
        <v>940</v>
      </c>
      <c r="Q95" s="455">
        <v>560</v>
      </c>
      <c r="R95" s="455">
        <v>290</v>
      </c>
      <c r="S95" s="906" t="s">
        <v>244</v>
      </c>
      <c r="T95" s="906" t="s">
        <v>244</v>
      </c>
      <c r="U95" s="271"/>
      <c r="V95" s="455">
        <v>1190</v>
      </c>
      <c r="W95" s="455">
        <v>940</v>
      </c>
      <c r="X95" s="455">
        <v>1190</v>
      </c>
      <c r="Y95" s="455">
        <v>940</v>
      </c>
      <c r="Z95" s="455">
        <v>560</v>
      </c>
      <c r="AA95" s="455">
        <v>290</v>
      </c>
      <c r="AB95" s="906" t="s">
        <v>244</v>
      </c>
      <c r="AC95" s="906" t="s">
        <v>244</v>
      </c>
      <c r="AD95" s="1000"/>
      <c r="AE95" s="1085"/>
      <c r="AF95" s="115" t="s">
        <v>372</v>
      </c>
      <c r="AG95" s="116"/>
      <c r="AH95" s="116" t="s">
        <v>373</v>
      </c>
      <c r="AI95" s="116" t="s">
        <v>373</v>
      </c>
      <c r="AJ95" s="116"/>
      <c r="AK95" s="116" t="s">
        <v>373</v>
      </c>
      <c r="AL95" s="116" t="s">
        <v>373</v>
      </c>
      <c r="AM95" s="459" t="s">
        <v>720</v>
      </c>
      <c r="AN95" s="464" t="s">
        <v>720</v>
      </c>
      <c r="AO95" s="906"/>
      <c r="AP95" s="906"/>
      <c r="AQ95" s="906"/>
      <c r="AR95" s="906"/>
      <c r="AS95" s="906"/>
      <c r="AT95" s="906"/>
      <c r="AU95" s="906"/>
      <c r="AV95" s="906"/>
      <c r="AW95" s="906"/>
      <c r="AX95" s="906"/>
      <c r="AY95" s="906"/>
      <c r="AZ95" s="906"/>
      <c r="BA95" s="906"/>
      <c r="BB95" s="906"/>
      <c r="BC95" s="906"/>
      <c r="BD95" s="906"/>
      <c r="BE95" s="906"/>
      <c r="BF95" s="906"/>
      <c r="BG95" s="906"/>
      <c r="BH95" s="906"/>
      <c r="BI95" s="138"/>
      <c r="BJ95" s="140" t="s">
        <v>392</v>
      </c>
      <c r="BK95" s="141"/>
      <c r="BL95" s="141"/>
      <c r="BM95" s="141" t="s">
        <v>393</v>
      </c>
      <c r="BN95" s="141"/>
      <c r="BO95" s="141"/>
      <c r="BP95" s="141" t="s">
        <v>393</v>
      </c>
      <c r="BQ95" s="488"/>
      <c r="BR95" s="141"/>
      <c r="BS95" s="489"/>
      <c r="BT95" s="489"/>
    </row>
    <row r="96" spans="2:72" ht="21" hidden="1" outlineLevel="2">
      <c r="B96" s="113"/>
      <c r="C96" s="121" t="s">
        <v>209</v>
      </c>
      <c r="D96" s="116" t="s">
        <v>394</v>
      </c>
      <c r="E96" s="116" t="s">
        <v>375</v>
      </c>
      <c r="F96" s="116" t="s">
        <v>375</v>
      </c>
      <c r="G96" s="116" t="s">
        <v>394</v>
      </c>
      <c r="H96" s="116" t="s">
        <v>375</v>
      </c>
      <c r="I96" s="116" t="s">
        <v>375</v>
      </c>
      <c r="J96" s="459" t="s">
        <v>720</v>
      </c>
      <c r="K96" s="464" t="s">
        <v>720</v>
      </c>
      <c r="L96" s="458"/>
      <c r="M96" s="455"/>
      <c r="N96" s="455"/>
      <c r="O96" s="455"/>
      <c r="P96" s="455"/>
      <c r="Q96" s="141"/>
      <c r="R96" s="141"/>
      <c r="S96" s="907"/>
      <c r="T96" s="907"/>
      <c r="U96" s="458"/>
      <c r="V96" s="455"/>
      <c r="W96" s="455"/>
      <c r="X96" s="455"/>
      <c r="Y96" s="455"/>
      <c r="Z96" s="141"/>
      <c r="AA96" s="141"/>
      <c r="AB96" s="907"/>
      <c r="AC96" s="907"/>
      <c r="AD96" s="1000"/>
      <c r="AE96" s="1073"/>
      <c r="AF96" s="117" t="s">
        <v>147</v>
      </c>
      <c r="AG96" s="119">
        <v>3520</v>
      </c>
      <c r="AH96" s="118">
        <v>1680</v>
      </c>
      <c r="AI96" s="118">
        <v>1460</v>
      </c>
      <c r="AJ96" s="119">
        <v>3520</v>
      </c>
      <c r="AK96" s="118">
        <v>1680</v>
      </c>
      <c r="AL96" s="118">
        <v>1460</v>
      </c>
      <c r="AM96" s="459">
        <v>250</v>
      </c>
      <c r="AN96" s="464">
        <v>600</v>
      </c>
      <c r="AO96" s="907"/>
      <c r="AP96" s="907"/>
      <c r="AQ96" s="907"/>
      <c r="AR96" s="907"/>
      <c r="AS96" s="907"/>
      <c r="AT96" s="907"/>
      <c r="AU96" s="907"/>
      <c r="AV96" s="907"/>
      <c r="AW96" s="907"/>
      <c r="AX96" s="907"/>
      <c r="AY96" s="907"/>
      <c r="AZ96" s="907"/>
      <c r="BA96" s="907"/>
      <c r="BB96" s="907"/>
      <c r="BC96" s="907"/>
      <c r="BD96" s="907"/>
      <c r="BE96" s="907"/>
      <c r="BF96" s="907"/>
      <c r="BG96" s="907"/>
      <c r="BH96" s="907"/>
      <c r="BI96" s="138"/>
      <c r="BJ96" s="201" t="s">
        <v>147</v>
      </c>
      <c r="BK96" s="202"/>
      <c r="BL96" s="202">
        <v>1380</v>
      </c>
      <c r="BM96" s="202">
        <v>1100</v>
      </c>
      <c r="BN96" s="202"/>
      <c r="BO96" s="202">
        <v>1380</v>
      </c>
      <c r="BP96" s="202">
        <v>1100</v>
      </c>
      <c r="BQ96" s="490"/>
      <c r="BR96" s="455">
        <v>550</v>
      </c>
      <c r="BS96" s="381"/>
      <c r="BT96" s="381"/>
    </row>
    <row r="97" spans="2:72" ht="21" hidden="1" outlineLevel="2">
      <c r="B97" s="113"/>
      <c r="C97" s="117" t="s">
        <v>147</v>
      </c>
      <c r="D97" s="427">
        <f>CEILING(S97*1.3*1.55+600,20)</f>
        <v>4620</v>
      </c>
      <c r="E97" s="118">
        <f>CEILING(M97+600,20)</f>
        <v>1800</v>
      </c>
      <c r="F97" s="118">
        <f>CEILING(N97+600,20)</f>
        <v>1540</v>
      </c>
      <c r="G97" s="119">
        <f>CEILING(T97*1.3*1.55+600,20)</f>
        <v>4580</v>
      </c>
      <c r="H97" s="118">
        <f>CEILING(O97+600,20)</f>
        <v>1800</v>
      </c>
      <c r="I97" s="118">
        <f>CEILING(P97+600,20)</f>
        <v>1540</v>
      </c>
      <c r="J97" s="459">
        <f t="shared" si="4"/>
        <v>600</v>
      </c>
      <c r="K97" s="464">
        <f t="shared" si="5"/>
        <v>600</v>
      </c>
      <c r="L97" s="271"/>
      <c r="M97" s="455">
        <v>1190</v>
      </c>
      <c r="N97" s="455">
        <v>940</v>
      </c>
      <c r="O97" s="455">
        <v>1190</v>
      </c>
      <c r="P97" s="455">
        <v>940</v>
      </c>
      <c r="Q97" s="455">
        <v>560</v>
      </c>
      <c r="R97" s="455">
        <v>290</v>
      </c>
      <c r="S97" s="906">
        <v>1990</v>
      </c>
      <c r="T97" s="906">
        <v>1967</v>
      </c>
      <c r="U97" s="271"/>
      <c r="V97" s="455">
        <v>1190</v>
      </c>
      <c r="W97" s="455">
        <v>940</v>
      </c>
      <c r="X97" s="455">
        <v>1190</v>
      </c>
      <c r="Y97" s="455">
        <v>940</v>
      </c>
      <c r="Z97" s="455">
        <v>560</v>
      </c>
      <c r="AA97" s="455">
        <v>290</v>
      </c>
      <c r="AB97" s="906">
        <v>1896</v>
      </c>
      <c r="AC97" s="906">
        <v>1874</v>
      </c>
      <c r="AD97" s="1000"/>
      <c r="AE97" s="1085"/>
      <c r="AF97" s="115" t="s">
        <v>392</v>
      </c>
      <c r="AG97" s="116"/>
      <c r="AH97" s="116"/>
      <c r="AI97" s="116" t="s">
        <v>393</v>
      </c>
      <c r="AJ97" s="116"/>
      <c r="AK97" s="116"/>
      <c r="AL97" s="116" t="s">
        <v>393</v>
      </c>
      <c r="AM97" s="459" t="s">
        <v>720</v>
      </c>
      <c r="AN97" s="464" t="s">
        <v>720</v>
      </c>
      <c r="AO97" s="906"/>
      <c r="AP97" s="906"/>
      <c r="AQ97" s="906"/>
      <c r="AR97" s="906"/>
      <c r="AS97" s="906"/>
      <c r="AT97" s="906"/>
      <c r="AU97" s="906"/>
      <c r="AV97" s="906"/>
      <c r="AW97" s="906"/>
      <c r="AX97" s="906"/>
      <c r="AY97" s="906"/>
      <c r="AZ97" s="906"/>
      <c r="BA97" s="906"/>
      <c r="BB97" s="906"/>
      <c r="BC97" s="906"/>
      <c r="BD97" s="906"/>
      <c r="BE97" s="906"/>
      <c r="BF97" s="906"/>
      <c r="BG97" s="906"/>
      <c r="BH97" s="906"/>
      <c r="BI97" s="138"/>
      <c r="BJ97" s="203" t="s">
        <v>209</v>
      </c>
      <c r="BK97" s="141" t="s">
        <v>394</v>
      </c>
      <c r="BL97" s="141" t="s">
        <v>375</v>
      </c>
      <c r="BM97" s="141" t="s">
        <v>375</v>
      </c>
      <c r="BN97" s="141" t="s">
        <v>394</v>
      </c>
      <c r="BO97" s="141" t="s">
        <v>375</v>
      </c>
      <c r="BP97" s="141" t="s">
        <v>375</v>
      </c>
      <c r="BQ97" s="488"/>
      <c r="BR97" s="141"/>
      <c r="BS97" s="489"/>
      <c r="BT97" s="489"/>
    </row>
    <row r="98" spans="2:72" ht="21" hidden="1" outlineLevel="2">
      <c r="B98" s="113"/>
      <c r="C98" s="121" t="s">
        <v>105</v>
      </c>
      <c r="D98" s="116" t="s">
        <v>396</v>
      </c>
      <c r="E98" s="116" t="s">
        <v>397</v>
      </c>
      <c r="F98" s="116" t="s">
        <v>397</v>
      </c>
      <c r="G98" s="116" t="s">
        <v>396</v>
      </c>
      <c r="H98" s="116" t="s">
        <v>397</v>
      </c>
      <c r="I98" s="116" t="s">
        <v>397</v>
      </c>
      <c r="J98" s="459" t="s">
        <v>720</v>
      </c>
      <c r="K98" s="464" t="s">
        <v>720</v>
      </c>
      <c r="L98" s="458"/>
      <c r="M98" s="455"/>
      <c r="N98" s="455"/>
      <c r="O98" s="455"/>
      <c r="P98" s="455"/>
      <c r="Q98" s="141"/>
      <c r="R98" s="141"/>
      <c r="S98" s="907"/>
      <c r="T98" s="907"/>
      <c r="U98" s="458"/>
      <c r="V98" s="455"/>
      <c r="W98" s="455"/>
      <c r="X98" s="455"/>
      <c r="Y98" s="455"/>
      <c r="Z98" s="141"/>
      <c r="AA98" s="141"/>
      <c r="AB98" s="907"/>
      <c r="AC98" s="907"/>
      <c r="AD98" s="1000"/>
      <c r="AE98" s="1073"/>
      <c r="AF98" s="117" t="s">
        <v>147</v>
      </c>
      <c r="AG98" s="119"/>
      <c r="AH98" s="118">
        <v>1680</v>
      </c>
      <c r="AI98" s="118">
        <v>1460</v>
      </c>
      <c r="AJ98" s="119"/>
      <c r="AK98" s="118">
        <v>1680</v>
      </c>
      <c r="AL98" s="118">
        <v>1460</v>
      </c>
      <c r="AM98" s="459">
        <v>550</v>
      </c>
      <c r="AN98" s="464">
        <v>600</v>
      </c>
      <c r="AO98" s="907"/>
      <c r="AP98" s="907"/>
      <c r="AQ98" s="907"/>
      <c r="AR98" s="907"/>
      <c r="AS98" s="907"/>
      <c r="AT98" s="907"/>
      <c r="AU98" s="907"/>
      <c r="AV98" s="907"/>
      <c r="AW98" s="907"/>
      <c r="AX98" s="907"/>
      <c r="AY98" s="907"/>
      <c r="AZ98" s="907"/>
      <c r="BA98" s="907"/>
      <c r="BB98" s="907"/>
      <c r="BC98" s="907"/>
      <c r="BD98" s="907"/>
      <c r="BE98" s="907"/>
      <c r="BF98" s="907"/>
      <c r="BG98" s="907"/>
      <c r="BH98" s="907"/>
      <c r="BI98" s="138"/>
      <c r="BJ98" s="201" t="s">
        <v>147</v>
      </c>
      <c r="BK98" s="202">
        <v>3200</v>
      </c>
      <c r="BL98" s="202">
        <v>1380</v>
      </c>
      <c r="BM98" s="202">
        <v>1100</v>
      </c>
      <c r="BN98" s="202">
        <v>3350</v>
      </c>
      <c r="BO98" s="202">
        <v>1380</v>
      </c>
      <c r="BP98" s="202">
        <v>1100</v>
      </c>
      <c r="BQ98" s="490">
        <v>450</v>
      </c>
      <c r="BR98" s="455">
        <v>550</v>
      </c>
      <c r="BS98" s="381"/>
      <c r="BT98" s="381"/>
    </row>
    <row r="99" spans="2:72" ht="21" hidden="1" outlineLevel="2">
      <c r="B99" s="113"/>
      <c r="C99" s="117" t="s">
        <v>147</v>
      </c>
      <c r="D99" s="427">
        <f>CEILING(S99*1.3*1.55+600,20)</f>
        <v>4460</v>
      </c>
      <c r="E99" s="118">
        <f>CEILING(M99+600,20)</f>
        <v>1800</v>
      </c>
      <c r="F99" s="118">
        <f>CEILING(N99+600,20)</f>
        <v>1540</v>
      </c>
      <c r="G99" s="119">
        <f>CEILING(T99*1.3*1.55+600,20)</f>
        <v>4260</v>
      </c>
      <c r="H99" s="118">
        <f>CEILING(O99+600,20)</f>
        <v>1800</v>
      </c>
      <c r="I99" s="118">
        <f>CEILING(P99+600,20)</f>
        <v>1540</v>
      </c>
      <c r="J99" s="459">
        <f t="shared" si="4"/>
        <v>600</v>
      </c>
      <c r="K99" s="464">
        <f t="shared" si="5"/>
        <v>600</v>
      </c>
      <c r="L99" s="271"/>
      <c r="M99" s="455">
        <v>1190</v>
      </c>
      <c r="N99" s="455">
        <v>940</v>
      </c>
      <c r="O99" s="455">
        <v>1190</v>
      </c>
      <c r="P99" s="455">
        <v>940</v>
      </c>
      <c r="Q99" s="455">
        <v>560</v>
      </c>
      <c r="R99" s="455">
        <v>290</v>
      </c>
      <c r="S99" s="906">
        <v>1906</v>
      </c>
      <c r="T99" s="906">
        <v>1816</v>
      </c>
      <c r="U99" s="271"/>
      <c r="V99" s="455">
        <v>1190</v>
      </c>
      <c r="W99" s="455">
        <v>940</v>
      </c>
      <c r="X99" s="455">
        <v>1190</v>
      </c>
      <c r="Y99" s="455">
        <v>940</v>
      </c>
      <c r="Z99" s="455">
        <v>560</v>
      </c>
      <c r="AA99" s="455">
        <v>290</v>
      </c>
      <c r="AB99" s="906">
        <v>1816</v>
      </c>
      <c r="AC99" s="906">
        <v>1730</v>
      </c>
      <c r="AD99" s="1000"/>
      <c r="AE99" s="1085"/>
      <c r="AF99" s="121" t="s">
        <v>209</v>
      </c>
      <c r="AG99" s="116" t="s">
        <v>394</v>
      </c>
      <c r="AH99" s="116" t="s">
        <v>375</v>
      </c>
      <c r="AI99" s="116" t="s">
        <v>375</v>
      </c>
      <c r="AJ99" s="116" t="s">
        <v>394</v>
      </c>
      <c r="AK99" s="116" t="s">
        <v>375</v>
      </c>
      <c r="AL99" s="116" t="s">
        <v>375</v>
      </c>
      <c r="AM99" s="459" t="s">
        <v>720</v>
      </c>
      <c r="AN99" s="464" t="s">
        <v>720</v>
      </c>
      <c r="AO99" s="906"/>
      <c r="AP99" s="906"/>
      <c r="AQ99" s="906"/>
      <c r="AR99" s="906"/>
      <c r="AS99" s="906"/>
      <c r="AT99" s="906"/>
      <c r="AU99" s="906"/>
      <c r="AV99" s="906"/>
      <c r="AW99" s="906"/>
      <c r="AX99" s="906"/>
      <c r="AY99" s="906"/>
      <c r="AZ99" s="906"/>
      <c r="BA99" s="906"/>
      <c r="BB99" s="906"/>
      <c r="BC99" s="906"/>
      <c r="BD99" s="906"/>
      <c r="BE99" s="906"/>
      <c r="BF99" s="906"/>
      <c r="BG99" s="906"/>
      <c r="BH99" s="906"/>
      <c r="BI99" s="138"/>
      <c r="BJ99" s="203" t="s">
        <v>105</v>
      </c>
      <c r="BK99" s="141" t="s">
        <v>396</v>
      </c>
      <c r="BL99" s="141" t="s">
        <v>397</v>
      </c>
      <c r="BM99" s="141" t="s">
        <v>397</v>
      </c>
      <c r="BN99" s="141" t="s">
        <v>396</v>
      </c>
      <c r="BO99" s="141" t="s">
        <v>397</v>
      </c>
      <c r="BP99" s="141" t="s">
        <v>397</v>
      </c>
      <c r="BQ99" s="488"/>
      <c r="BR99" s="141"/>
      <c r="BS99" s="489"/>
      <c r="BT99" s="489"/>
    </row>
    <row r="100" spans="2:72" ht="21" hidden="1" outlineLevel="2">
      <c r="B100" s="113"/>
      <c r="C100" s="122" t="s">
        <v>379</v>
      </c>
      <c r="D100" s="116" t="s">
        <v>348</v>
      </c>
      <c r="E100" s="116" t="s">
        <v>380</v>
      </c>
      <c r="F100" s="116" t="s">
        <v>380</v>
      </c>
      <c r="G100" s="116" t="s">
        <v>348</v>
      </c>
      <c r="H100" s="116" t="s">
        <v>380</v>
      </c>
      <c r="I100" s="116" t="s">
        <v>380</v>
      </c>
      <c r="J100" s="459" t="s">
        <v>720</v>
      </c>
      <c r="K100" s="464" t="s">
        <v>720</v>
      </c>
      <c r="L100" s="458"/>
      <c r="M100" s="455"/>
      <c r="N100" s="455"/>
      <c r="O100" s="455"/>
      <c r="P100" s="455"/>
      <c r="Q100" s="141"/>
      <c r="R100" s="141"/>
      <c r="S100" s="907"/>
      <c r="T100" s="907"/>
      <c r="U100" s="458"/>
      <c r="V100" s="455"/>
      <c r="W100" s="455"/>
      <c r="X100" s="455"/>
      <c r="Y100" s="455"/>
      <c r="Z100" s="141"/>
      <c r="AA100" s="141"/>
      <c r="AB100" s="907"/>
      <c r="AC100" s="907"/>
      <c r="AD100" s="1000"/>
      <c r="AE100" s="1073"/>
      <c r="AF100" s="117" t="s">
        <v>147</v>
      </c>
      <c r="AG100" s="427">
        <v>3960</v>
      </c>
      <c r="AH100" s="118">
        <v>1680</v>
      </c>
      <c r="AI100" s="118">
        <v>1460</v>
      </c>
      <c r="AJ100" s="119">
        <v>3640</v>
      </c>
      <c r="AK100" s="118">
        <v>1680</v>
      </c>
      <c r="AL100" s="118">
        <v>1460</v>
      </c>
      <c r="AM100" s="459">
        <v>550</v>
      </c>
      <c r="AN100" s="464">
        <v>600</v>
      </c>
      <c r="AO100" s="907"/>
      <c r="AP100" s="907"/>
      <c r="AQ100" s="907"/>
      <c r="AR100" s="907"/>
      <c r="AS100" s="907"/>
      <c r="AT100" s="907"/>
      <c r="AU100" s="907"/>
      <c r="AV100" s="907"/>
      <c r="AW100" s="907"/>
      <c r="AX100" s="907"/>
      <c r="AY100" s="907"/>
      <c r="AZ100" s="907"/>
      <c r="BA100" s="907"/>
      <c r="BB100" s="907"/>
      <c r="BC100" s="907"/>
      <c r="BD100" s="907"/>
      <c r="BE100" s="907"/>
      <c r="BF100" s="907"/>
      <c r="BG100" s="907"/>
      <c r="BH100" s="907"/>
      <c r="BI100" s="138"/>
      <c r="BJ100" s="201" t="s">
        <v>147</v>
      </c>
      <c r="BK100" s="202">
        <v>3200</v>
      </c>
      <c r="BL100" s="202">
        <v>1380</v>
      </c>
      <c r="BM100" s="202">
        <v>1100</v>
      </c>
      <c r="BN100" s="202">
        <v>3350</v>
      </c>
      <c r="BO100" s="202">
        <v>1380</v>
      </c>
      <c r="BP100" s="202">
        <v>1100</v>
      </c>
      <c r="BQ100" s="490">
        <v>450</v>
      </c>
      <c r="BR100" s="455">
        <v>550</v>
      </c>
      <c r="BS100" s="381"/>
      <c r="BT100" s="381"/>
    </row>
    <row r="101" spans="2:72" ht="21" hidden="1" outlineLevel="2">
      <c r="B101" s="113"/>
      <c r="C101" s="117" t="s">
        <v>147</v>
      </c>
      <c r="D101" s="119">
        <f>CEILING(S101*1.3*1.55+600,20)</f>
        <v>3760</v>
      </c>
      <c r="E101" s="118">
        <f>CEILING(M101+600,20)</f>
        <v>1860</v>
      </c>
      <c r="F101" s="118">
        <f>CEILING(N101+600,20)</f>
        <v>1620</v>
      </c>
      <c r="G101" s="119">
        <f>CEILING(T101*1.3*1.55+600,20)</f>
        <v>3840</v>
      </c>
      <c r="H101" s="118">
        <f>CEILING(O101+600,20)</f>
        <v>1860</v>
      </c>
      <c r="I101" s="118">
        <f>CEILING(P101+600,20)</f>
        <v>1620</v>
      </c>
      <c r="J101" s="459">
        <f t="shared" si="4"/>
        <v>300</v>
      </c>
      <c r="K101" s="464">
        <f t="shared" si="5"/>
        <v>600</v>
      </c>
      <c r="L101" s="271"/>
      <c r="M101" s="455">
        <v>1250</v>
      </c>
      <c r="N101" s="455">
        <v>1010</v>
      </c>
      <c r="O101" s="455">
        <v>1250</v>
      </c>
      <c r="P101" s="455">
        <v>1010</v>
      </c>
      <c r="Q101" s="455">
        <v>260</v>
      </c>
      <c r="R101" s="455">
        <v>290</v>
      </c>
      <c r="S101" s="906">
        <v>1567</v>
      </c>
      <c r="T101" s="906">
        <v>1600</v>
      </c>
      <c r="U101" s="271"/>
      <c r="V101" s="455">
        <v>1250</v>
      </c>
      <c r="W101" s="455">
        <v>1010</v>
      </c>
      <c r="X101" s="455">
        <v>1250</v>
      </c>
      <c r="Y101" s="455">
        <v>1010</v>
      </c>
      <c r="Z101" s="455">
        <v>260</v>
      </c>
      <c r="AA101" s="455">
        <v>290</v>
      </c>
      <c r="AB101" s="906">
        <v>1493</v>
      </c>
      <c r="AC101" s="906">
        <v>1524</v>
      </c>
      <c r="AD101" s="1000"/>
      <c r="AE101" s="1085"/>
      <c r="AF101" s="121" t="s">
        <v>105</v>
      </c>
      <c r="AG101" s="116" t="s">
        <v>396</v>
      </c>
      <c r="AH101" s="116" t="s">
        <v>397</v>
      </c>
      <c r="AI101" s="116" t="s">
        <v>397</v>
      </c>
      <c r="AJ101" s="116" t="s">
        <v>396</v>
      </c>
      <c r="AK101" s="116" t="s">
        <v>397</v>
      </c>
      <c r="AL101" s="116" t="s">
        <v>397</v>
      </c>
      <c r="AM101" s="459" t="s">
        <v>720</v>
      </c>
      <c r="AN101" s="464" t="s">
        <v>720</v>
      </c>
      <c r="AO101" s="906"/>
      <c r="AP101" s="906"/>
      <c r="AQ101" s="906"/>
      <c r="AR101" s="906"/>
      <c r="AS101" s="906"/>
      <c r="AT101" s="906"/>
      <c r="AU101" s="906"/>
      <c r="AV101" s="906"/>
      <c r="AW101" s="906"/>
      <c r="AX101" s="906"/>
      <c r="AY101" s="906"/>
      <c r="AZ101" s="906"/>
      <c r="BA101" s="906"/>
      <c r="BB101" s="906"/>
      <c r="BC101" s="906"/>
      <c r="BD101" s="906"/>
      <c r="BE101" s="906"/>
      <c r="BF101" s="906"/>
      <c r="BG101" s="906"/>
      <c r="BH101" s="906"/>
      <c r="BI101" s="138"/>
      <c r="BJ101" s="204" t="s">
        <v>379</v>
      </c>
      <c r="BK101" s="141" t="s">
        <v>348</v>
      </c>
      <c r="BL101" s="141" t="s">
        <v>380</v>
      </c>
      <c r="BM101" s="141" t="s">
        <v>380</v>
      </c>
      <c r="BN101" s="141" t="s">
        <v>348</v>
      </c>
      <c r="BO101" s="141" t="s">
        <v>380</v>
      </c>
      <c r="BP101" s="141" t="s">
        <v>380</v>
      </c>
      <c r="BQ101" s="488"/>
      <c r="BR101" s="141"/>
      <c r="BS101" s="489"/>
      <c r="BT101" s="489"/>
    </row>
    <row r="102" spans="2:72" ht="21" hidden="1" outlineLevel="2">
      <c r="B102" s="113"/>
      <c r="C102" s="122" t="s">
        <v>382</v>
      </c>
      <c r="D102" s="116" t="s">
        <v>400</v>
      </c>
      <c r="E102" s="116" t="s">
        <v>383</v>
      </c>
      <c r="F102" s="116" t="s">
        <v>383</v>
      </c>
      <c r="G102" s="116" t="s">
        <v>400</v>
      </c>
      <c r="H102" s="116" t="s">
        <v>383</v>
      </c>
      <c r="I102" s="116"/>
      <c r="J102" s="459" t="s">
        <v>720</v>
      </c>
      <c r="K102" s="464" t="s">
        <v>720</v>
      </c>
      <c r="L102" s="458"/>
      <c r="M102" s="455"/>
      <c r="N102" s="455"/>
      <c r="O102" s="455"/>
      <c r="P102" s="455"/>
      <c r="Q102" s="141"/>
      <c r="R102" s="141"/>
      <c r="S102" s="907"/>
      <c r="T102" s="907"/>
      <c r="U102" s="458"/>
      <c r="V102" s="455"/>
      <c r="W102" s="455"/>
      <c r="X102" s="455"/>
      <c r="Y102" s="455"/>
      <c r="Z102" s="141"/>
      <c r="AA102" s="141"/>
      <c r="AB102" s="907"/>
      <c r="AC102" s="907"/>
      <c r="AD102" s="1000"/>
      <c r="AE102" s="1073"/>
      <c r="AF102" s="117" t="s">
        <v>147</v>
      </c>
      <c r="AG102" s="427">
        <v>3820</v>
      </c>
      <c r="AH102" s="118">
        <v>1680</v>
      </c>
      <c r="AI102" s="118">
        <v>1460</v>
      </c>
      <c r="AJ102" s="119">
        <v>4100</v>
      </c>
      <c r="AK102" s="118">
        <v>1680</v>
      </c>
      <c r="AL102" s="118">
        <v>1460</v>
      </c>
      <c r="AM102" s="459">
        <v>550</v>
      </c>
      <c r="AN102" s="464">
        <v>600</v>
      </c>
      <c r="AO102" s="907"/>
      <c r="AP102" s="907"/>
      <c r="AQ102" s="907"/>
      <c r="AR102" s="907"/>
      <c r="AS102" s="907"/>
      <c r="AT102" s="907"/>
      <c r="AU102" s="907"/>
      <c r="AV102" s="907"/>
      <c r="AW102" s="907"/>
      <c r="AX102" s="907"/>
      <c r="AY102" s="907"/>
      <c r="AZ102" s="907"/>
      <c r="BA102" s="907"/>
      <c r="BB102" s="907"/>
      <c r="BC102" s="907"/>
      <c r="BD102" s="907"/>
      <c r="BE102" s="907"/>
      <c r="BF102" s="907"/>
      <c r="BG102" s="907"/>
      <c r="BH102" s="907"/>
      <c r="BI102" s="138"/>
      <c r="BJ102" s="201" t="s">
        <v>147</v>
      </c>
      <c r="BK102" s="202">
        <v>3200</v>
      </c>
      <c r="BL102" s="202">
        <v>1380</v>
      </c>
      <c r="BM102" s="202">
        <v>1100</v>
      </c>
      <c r="BN102" s="202">
        <v>3350</v>
      </c>
      <c r="BO102" s="202">
        <v>1380</v>
      </c>
      <c r="BP102" s="202">
        <v>1100</v>
      </c>
      <c r="BQ102" s="490">
        <v>450</v>
      </c>
      <c r="BR102" s="455">
        <v>550</v>
      </c>
      <c r="BS102" s="381"/>
      <c r="BT102" s="381"/>
    </row>
    <row r="103" spans="2:72" ht="21" hidden="1" outlineLevel="2">
      <c r="B103" s="113"/>
      <c r="C103" s="117" t="s">
        <v>147</v>
      </c>
      <c r="D103" s="427">
        <f>CEILING(S103*1.3*1.55+600,20)</f>
        <v>4520</v>
      </c>
      <c r="E103" s="118">
        <f>CEILING(M103+600,20)</f>
        <v>1800</v>
      </c>
      <c r="F103" s="118">
        <f>CEILING(N103+600,20)</f>
        <v>1540</v>
      </c>
      <c r="G103" s="119">
        <f>CEILING(T103*1.3*1.55+600,20)</f>
        <v>4620</v>
      </c>
      <c r="H103" s="118">
        <f>CEILING(O103+600,20)</f>
        <v>1800</v>
      </c>
      <c r="I103" s="118">
        <f>CEILING(P103+600,20)</f>
        <v>1540</v>
      </c>
      <c r="J103" s="459">
        <f t="shared" si="4"/>
        <v>300</v>
      </c>
      <c r="K103" s="464">
        <f t="shared" si="5"/>
        <v>600</v>
      </c>
      <c r="L103" s="465"/>
      <c r="M103" s="455">
        <v>1190</v>
      </c>
      <c r="N103" s="455">
        <v>940</v>
      </c>
      <c r="O103" s="455">
        <v>1190</v>
      </c>
      <c r="P103" s="455">
        <v>940</v>
      </c>
      <c r="Q103" s="455">
        <v>260</v>
      </c>
      <c r="R103" s="455">
        <v>290</v>
      </c>
      <c r="S103" s="906">
        <v>1940</v>
      </c>
      <c r="T103" s="906">
        <v>1990</v>
      </c>
      <c r="U103" s="465"/>
      <c r="V103" s="455">
        <v>1190</v>
      </c>
      <c r="W103" s="455">
        <v>940</v>
      </c>
      <c r="X103" s="455">
        <v>1190</v>
      </c>
      <c r="Y103" s="455">
        <v>940</v>
      </c>
      <c r="Z103" s="455">
        <v>260</v>
      </c>
      <c r="AA103" s="455">
        <v>290</v>
      </c>
      <c r="AB103" s="906">
        <v>1847</v>
      </c>
      <c r="AC103" s="906">
        <v>1895</v>
      </c>
      <c r="AD103" s="1000"/>
      <c r="AE103" s="1085"/>
      <c r="AF103" s="122" t="s">
        <v>379</v>
      </c>
      <c r="AG103" s="116" t="s">
        <v>348</v>
      </c>
      <c r="AH103" s="116" t="s">
        <v>380</v>
      </c>
      <c r="AI103" s="116" t="s">
        <v>380</v>
      </c>
      <c r="AJ103" s="116" t="s">
        <v>348</v>
      </c>
      <c r="AK103" s="116" t="s">
        <v>380</v>
      </c>
      <c r="AL103" s="116" t="s">
        <v>380</v>
      </c>
      <c r="AM103" s="459" t="s">
        <v>720</v>
      </c>
      <c r="AN103" s="464" t="s">
        <v>720</v>
      </c>
      <c r="AO103" s="906"/>
      <c r="AP103" s="906"/>
      <c r="AQ103" s="906"/>
      <c r="AR103" s="906"/>
      <c r="AS103" s="906"/>
      <c r="AT103" s="906"/>
      <c r="AU103" s="906"/>
      <c r="AV103" s="906"/>
      <c r="AW103" s="906"/>
      <c r="AX103" s="906"/>
      <c r="AY103" s="906"/>
      <c r="AZ103" s="906"/>
      <c r="BA103" s="906"/>
      <c r="BB103" s="906"/>
      <c r="BC103" s="906"/>
      <c r="BD103" s="906"/>
      <c r="BE103" s="906"/>
      <c r="BF103" s="906"/>
      <c r="BG103" s="906"/>
      <c r="BH103" s="906"/>
      <c r="BI103" s="138"/>
      <c r="BJ103" s="204" t="s">
        <v>382</v>
      </c>
      <c r="BK103" s="141" t="s">
        <v>400</v>
      </c>
      <c r="BL103" s="141" t="s">
        <v>383</v>
      </c>
      <c r="BM103" s="141" t="s">
        <v>383</v>
      </c>
      <c r="BN103" s="141" t="s">
        <v>400</v>
      </c>
      <c r="BO103" s="141" t="s">
        <v>383</v>
      </c>
      <c r="BP103" s="141"/>
      <c r="BQ103" s="488"/>
      <c r="BR103" s="141"/>
      <c r="BS103" s="489"/>
      <c r="BT103" s="489"/>
    </row>
    <row r="104" spans="2:72" ht="21" hidden="1" outlineLevel="2">
      <c r="C104" s="1063" t="s">
        <v>779</v>
      </c>
      <c r="D104" s="1064">
        <v>2650</v>
      </c>
      <c r="E104" s="1063" t="s">
        <v>780</v>
      </c>
      <c r="F104" s="24">
        <v>1020</v>
      </c>
      <c r="G104" s="1063" t="s">
        <v>781</v>
      </c>
      <c r="H104" s="24">
        <v>400</v>
      </c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247"/>
      <c r="X104" s="247"/>
      <c r="Y104" s="247"/>
      <c r="Z104" s="247"/>
      <c r="AA104" s="247"/>
      <c r="AB104" s="247"/>
      <c r="AC104" s="247"/>
      <c r="AD104" s="1000"/>
      <c r="AE104" s="1073"/>
      <c r="AF104" s="117" t="s">
        <v>147</v>
      </c>
      <c r="AG104" s="119">
        <v>3340</v>
      </c>
      <c r="AH104" s="118">
        <v>1680</v>
      </c>
      <c r="AI104" s="118">
        <v>1460</v>
      </c>
      <c r="AJ104" s="119">
        <v>3280</v>
      </c>
      <c r="AK104" s="118">
        <v>1680</v>
      </c>
      <c r="AL104" s="118">
        <v>1460</v>
      </c>
      <c r="AM104" s="459">
        <v>250</v>
      </c>
      <c r="AN104" s="464">
        <v>600</v>
      </c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  <c r="BB104" s="247"/>
      <c r="BC104" s="247"/>
      <c r="BD104" s="247"/>
      <c r="BE104" s="247"/>
      <c r="BF104" s="247"/>
      <c r="BG104" s="247"/>
      <c r="BH104" s="247"/>
      <c r="BI104" s="138"/>
      <c r="BJ104" s="201" t="s">
        <v>147</v>
      </c>
      <c r="BK104" s="202">
        <v>3200</v>
      </c>
      <c r="BL104" s="202">
        <v>1380</v>
      </c>
      <c r="BM104" s="202">
        <v>1100</v>
      </c>
      <c r="BN104" s="202">
        <v>3350</v>
      </c>
      <c r="BO104" s="202">
        <v>1380</v>
      </c>
      <c r="BP104" s="202">
        <v>1100</v>
      </c>
      <c r="BQ104" s="490">
        <v>450</v>
      </c>
      <c r="BR104" s="455">
        <v>550</v>
      </c>
      <c r="BS104" s="381"/>
      <c r="BT104" s="381"/>
    </row>
    <row r="105" spans="2:72" ht="21" hidden="1" outlineLevel="2">
      <c r="B105" s="428"/>
      <c r="C105" s="428"/>
      <c r="D105" s="428"/>
      <c r="E105" s="428"/>
      <c r="F105" s="428"/>
      <c r="G105" s="428"/>
      <c r="H105" s="428"/>
      <c r="I105" s="428"/>
      <c r="J105" s="428"/>
      <c r="K105" s="428"/>
      <c r="L105" s="247"/>
      <c r="M105" s="378">
        <f>E103-M103</f>
        <v>610</v>
      </c>
      <c r="N105" s="378">
        <f>F103-N103</f>
        <v>600</v>
      </c>
      <c r="O105" s="378">
        <f>H103-O103</f>
        <v>610</v>
      </c>
      <c r="P105" s="378">
        <f>I103-P103</f>
        <v>600</v>
      </c>
      <c r="Q105" s="378">
        <f>J103-Q103</f>
        <v>40</v>
      </c>
      <c r="R105" s="378">
        <f>K103-R103</f>
        <v>310</v>
      </c>
      <c r="S105" s="378"/>
      <c r="T105" s="378"/>
      <c r="U105" s="378"/>
      <c r="V105" s="378"/>
      <c r="W105" s="378"/>
      <c r="X105" s="378"/>
      <c r="Y105" s="378"/>
      <c r="Z105" s="378"/>
      <c r="AA105" s="378"/>
      <c r="AB105" s="378"/>
      <c r="AC105" s="378"/>
      <c r="AD105" s="1000"/>
      <c r="AE105" s="1085"/>
      <c r="AF105" s="122" t="s">
        <v>382</v>
      </c>
      <c r="AG105" s="116" t="s">
        <v>400</v>
      </c>
      <c r="AH105" s="116" t="s">
        <v>383</v>
      </c>
      <c r="AI105" s="116" t="s">
        <v>383</v>
      </c>
      <c r="AJ105" s="116" t="s">
        <v>400</v>
      </c>
      <c r="AK105" s="116" t="s">
        <v>383</v>
      </c>
      <c r="AL105" s="116"/>
      <c r="AM105" s="459" t="s">
        <v>720</v>
      </c>
      <c r="AN105" s="464" t="s">
        <v>720</v>
      </c>
      <c r="AO105" s="378"/>
      <c r="AP105" s="378"/>
      <c r="AQ105" s="378"/>
      <c r="AR105" s="378"/>
      <c r="AS105" s="378"/>
      <c r="AT105" s="378"/>
      <c r="AU105" s="378"/>
      <c r="AV105" s="378"/>
      <c r="AW105" s="378"/>
      <c r="AX105" s="378"/>
      <c r="AY105" s="378"/>
      <c r="AZ105" s="378"/>
      <c r="BA105" s="378"/>
      <c r="BB105" s="378"/>
      <c r="BC105" s="378"/>
      <c r="BD105" s="378"/>
      <c r="BE105" s="378"/>
      <c r="BF105" s="378"/>
      <c r="BG105" s="378"/>
      <c r="BH105" s="378"/>
      <c r="BI105" s="368"/>
      <c r="BJ105" s="368"/>
      <c r="BK105" s="368"/>
      <c r="BL105" s="368"/>
      <c r="BM105" s="368"/>
      <c r="BN105" s="368"/>
      <c r="BO105" s="368"/>
      <c r="BP105" s="368"/>
      <c r="BQ105" s="368"/>
      <c r="BR105" s="483"/>
      <c r="BS105" s="483"/>
      <c r="BT105" s="483"/>
    </row>
    <row r="106" spans="2:72" ht="21" hidden="1" outlineLevel="2">
      <c r="B106" s="429"/>
      <c r="C106" s="164" t="s">
        <v>444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>
        <v>0</v>
      </c>
      <c r="J106" s="97"/>
      <c r="K106" s="97"/>
      <c r="AD106" s="1000"/>
      <c r="AE106" s="1073"/>
      <c r="AF106" s="117" t="s">
        <v>147</v>
      </c>
      <c r="AG106" s="427">
        <v>4340</v>
      </c>
      <c r="AH106" s="118">
        <v>1680</v>
      </c>
      <c r="AI106" s="118">
        <v>1460</v>
      </c>
      <c r="AJ106" s="119">
        <v>4160</v>
      </c>
      <c r="AK106" s="118">
        <v>1680</v>
      </c>
      <c r="AL106" s="118">
        <v>1460</v>
      </c>
      <c r="AM106" s="459">
        <v>250</v>
      </c>
      <c r="AN106" s="464">
        <v>600</v>
      </c>
      <c r="BI106" s="474"/>
      <c r="BJ106" s="474"/>
      <c r="BK106" s="474"/>
      <c r="BL106" s="474"/>
      <c r="BM106" s="474"/>
      <c r="BN106" s="474"/>
      <c r="BO106" s="474"/>
      <c r="BP106" s="474"/>
      <c r="BQ106" s="474"/>
      <c r="BR106" s="483"/>
      <c r="BS106" s="483"/>
      <c r="BT106" s="483"/>
    </row>
    <row r="107" spans="2:72" ht="25.5" hidden="1" outlineLevel="2">
      <c r="B107" s="429"/>
      <c r="C107" s="164" t="s">
        <v>216</v>
      </c>
      <c r="D107" s="97">
        <v>2250</v>
      </c>
      <c r="E107" s="97">
        <v>1050</v>
      </c>
      <c r="F107" s="97">
        <v>850</v>
      </c>
      <c r="G107" s="97">
        <v>2350</v>
      </c>
      <c r="H107" s="97">
        <v>1050</v>
      </c>
      <c r="I107" s="97">
        <v>850</v>
      </c>
      <c r="J107" s="97"/>
      <c r="K107" s="97"/>
      <c r="BI107" s="475"/>
      <c r="BJ107" s="175" t="s">
        <v>444</v>
      </c>
      <c r="BK107" s="134">
        <v>0</v>
      </c>
      <c r="BL107" s="134">
        <v>0</v>
      </c>
      <c r="BM107" s="134">
        <v>0</v>
      </c>
      <c r="BN107" s="134">
        <v>0</v>
      </c>
      <c r="BO107" s="134">
        <v>0</v>
      </c>
      <c r="BP107" s="134">
        <v>0</v>
      </c>
      <c r="BQ107" s="134"/>
      <c r="BR107" s="368"/>
      <c r="BS107" s="368"/>
      <c r="BT107" s="368"/>
    </row>
    <row r="108" spans="2:72" ht="25.5" hidden="1" outlineLevel="2">
      <c r="B108" s="429"/>
      <c r="C108" s="164" t="s">
        <v>446</v>
      </c>
      <c r="D108" s="97"/>
      <c r="E108" s="97">
        <v>1050</v>
      </c>
      <c r="F108" s="97">
        <v>850</v>
      </c>
      <c r="G108" s="97"/>
      <c r="H108" s="97">
        <v>1050</v>
      </c>
      <c r="I108" s="97">
        <v>850</v>
      </c>
      <c r="J108" s="97"/>
      <c r="K108" s="97"/>
      <c r="BI108" s="475"/>
      <c r="BJ108" s="175" t="s">
        <v>216</v>
      </c>
      <c r="BK108" s="134">
        <v>2250</v>
      </c>
      <c r="BL108" s="134">
        <v>1050</v>
      </c>
      <c r="BM108" s="134">
        <v>850</v>
      </c>
      <c r="BN108" s="134">
        <v>2350</v>
      </c>
      <c r="BO108" s="134">
        <v>1050</v>
      </c>
      <c r="BP108" s="134">
        <v>850</v>
      </c>
      <c r="BQ108" s="134"/>
      <c r="BR108" s="368"/>
      <c r="BS108" s="368"/>
      <c r="BT108" s="368"/>
    </row>
    <row r="109" spans="2:72" ht="25.5" hidden="1" outlineLevel="2">
      <c r="B109" s="429"/>
      <c r="C109" s="164" t="s">
        <v>470</v>
      </c>
      <c r="D109" s="97"/>
      <c r="E109" s="97">
        <v>1050</v>
      </c>
      <c r="F109" s="97">
        <v>850</v>
      </c>
      <c r="G109" s="97"/>
      <c r="H109" s="97">
        <v>1050</v>
      </c>
      <c r="I109" s="97">
        <v>850</v>
      </c>
      <c r="J109" s="97"/>
      <c r="K109" s="97"/>
      <c r="BI109" s="475"/>
      <c r="BJ109" s="175" t="s">
        <v>446</v>
      </c>
      <c r="BK109" s="134"/>
      <c r="BL109" s="134">
        <v>1050</v>
      </c>
      <c r="BM109" s="134">
        <v>850</v>
      </c>
      <c r="BN109" s="134"/>
      <c r="BO109" s="134">
        <v>1050</v>
      </c>
      <c r="BP109" s="134">
        <v>850</v>
      </c>
      <c r="BQ109" s="134"/>
      <c r="BR109" s="368"/>
      <c r="BS109" s="368"/>
      <c r="BT109" s="368"/>
    </row>
    <row r="110" spans="2:72" ht="25.5" hidden="1" outlineLevel="2">
      <c r="B110" s="429"/>
      <c r="C110" s="164" t="s">
        <v>320</v>
      </c>
      <c r="D110" s="97">
        <v>2550</v>
      </c>
      <c r="E110" s="97">
        <v>1050</v>
      </c>
      <c r="F110" s="97">
        <v>850</v>
      </c>
      <c r="G110" s="97">
        <v>2700</v>
      </c>
      <c r="H110" s="97">
        <v>1050</v>
      </c>
      <c r="I110" s="97">
        <v>850</v>
      </c>
      <c r="J110" s="97"/>
      <c r="K110" s="97"/>
      <c r="BI110" s="475"/>
      <c r="BJ110" s="175" t="s">
        <v>470</v>
      </c>
      <c r="BK110" s="134"/>
      <c r="BL110" s="134">
        <v>1050</v>
      </c>
      <c r="BM110" s="134">
        <v>850</v>
      </c>
      <c r="BN110" s="134"/>
      <c r="BO110" s="134">
        <v>1050</v>
      </c>
      <c r="BP110" s="134">
        <v>850</v>
      </c>
      <c r="BQ110" s="134"/>
      <c r="BR110" s="368"/>
      <c r="BS110" s="368"/>
      <c r="BT110" s="368"/>
    </row>
    <row r="111" spans="2:72" ht="15.75" hidden="1" outlineLevel="2">
      <c r="B111" s="429"/>
      <c r="C111" s="164" t="s">
        <v>217</v>
      </c>
      <c r="D111" s="97">
        <v>2300</v>
      </c>
      <c r="E111" s="97">
        <v>1050</v>
      </c>
      <c r="F111" s="97">
        <v>850</v>
      </c>
      <c r="G111" s="97">
        <v>2550</v>
      </c>
      <c r="H111" s="97">
        <v>1050</v>
      </c>
      <c r="I111" s="97">
        <v>850</v>
      </c>
      <c r="J111" s="97"/>
      <c r="K111" s="97"/>
      <c r="BI111" s="475"/>
      <c r="BJ111" s="175" t="s">
        <v>320</v>
      </c>
      <c r="BK111" s="134">
        <v>2550</v>
      </c>
      <c r="BL111" s="134">
        <v>1050</v>
      </c>
      <c r="BM111" s="134">
        <v>850</v>
      </c>
      <c r="BN111" s="134">
        <v>2700</v>
      </c>
      <c r="BO111" s="134">
        <v>1050</v>
      </c>
      <c r="BP111" s="134">
        <v>850</v>
      </c>
      <c r="BQ111" s="134"/>
      <c r="BR111" s="368"/>
      <c r="BS111" s="368"/>
      <c r="BT111" s="368"/>
    </row>
    <row r="112" spans="2:72" ht="15.75" hidden="1" outlineLevel="2">
      <c r="B112" s="429"/>
      <c r="C112" s="164" t="s">
        <v>331</v>
      </c>
      <c r="D112" s="97">
        <v>2000</v>
      </c>
      <c r="E112" s="97">
        <v>1050</v>
      </c>
      <c r="F112" s="97">
        <v>850</v>
      </c>
      <c r="G112" s="97">
        <v>2100</v>
      </c>
      <c r="H112" s="97">
        <v>1050</v>
      </c>
      <c r="I112" s="97">
        <v>850</v>
      </c>
      <c r="J112" s="97"/>
      <c r="K112" s="97"/>
      <c r="BI112" s="475"/>
      <c r="BJ112" s="175" t="s">
        <v>217</v>
      </c>
      <c r="BK112" s="134">
        <v>2300</v>
      </c>
      <c r="BL112" s="134">
        <v>1050</v>
      </c>
      <c r="BM112" s="134">
        <v>850</v>
      </c>
      <c r="BN112" s="134">
        <v>2550</v>
      </c>
      <c r="BO112" s="134">
        <v>1050</v>
      </c>
      <c r="BP112" s="134">
        <v>850</v>
      </c>
      <c r="BQ112" s="134"/>
      <c r="BR112" s="368"/>
      <c r="BS112" s="368"/>
      <c r="BT112" s="368"/>
    </row>
    <row r="113" spans="1:72" ht="25.5" hidden="1" outlineLevel="2">
      <c r="B113" s="429"/>
      <c r="C113" s="164" t="s">
        <v>330</v>
      </c>
      <c r="D113" s="97">
        <v>2750</v>
      </c>
      <c r="E113" s="97">
        <v>1050</v>
      </c>
      <c r="F113" s="97">
        <v>850</v>
      </c>
      <c r="G113" s="97">
        <v>2850</v>
      </c>
      <c r="H113" s="97">
        <v>1050</v>
      </c>
      <c r="I113" s="97">
        <v>850</v>
      </c>
      <c r="J113" s="97"/>
      <c r="K113" s="97"/>
      <c r="BI113" s="475"/>
      <c r="BJ113" s="175" t="s">
        <v>331</v>
      </c>
      <c r="BK113" s="134">
        <v>2000</v>
      </c>
      <c r="BL113" s="134">
        <v>1050</v>
      </c>
      <c r="BM113" s="134">
        <v>850</v>
      </c>
      <c r="BN113" s="134">
        <v>2100</v>
      </c>
      <c r="BO113" s="134">
        <v>1050</v>
      </c>
      <c r="BP113" s="134">
        <v>850</v>
      </c>
      <c r="BQ113" s="134"/>
      <c r="BR113" s="368"/>
      <c r="BS113" s="368"/>
      <c r="BT113" s="368"/>
    </row>
    <row r="114" spans="1:72" ht="25.5" hidden="1" outlineLevel="1">
      <c r="B114" s="59" t="s">
        <v>471</v>
      </c>
      <c r="BI114" s="475"/>
      <c r="BJ114" s="175" t="s">
        <v>330</v>
      </c>
      <c r="BK114" s="134">
        <v>2750</v>
      </c>
      <c r="BL114" s="134">
        <v>1050</v>
      </c>
      <c r="BM114" s="134">
        <v>850</v>
      </c>
      <c r="BN114" s="134">
        <v>2850</v>
      </c>
      <c r="BO114" s="134">
        <v>1050</v>
      </c>
      <c r="BP114" s="134">
        <v>850</v>
      </c>
      <c r="BQ114" s="134"/>
      <c r="BR114" s="368"/>
      <c r="BS114" s="368"/>
      <c r="BT114" s="368"/>
    </row>
    <row r="115" spans="1:72" ht="18.75" hidden="1" outlineLevel="2">
      <c r="B115" s="430" t="s">
        <v>714</v>
      </c>
      <c r="I115" s="368"/>
      <c r="J115" s="368"/>
      <c r="K115" s="307" t="s">
        <v>459</v>
      </c>
      <c r="L115" s="307">
        <v>1.1000000000000001</v>
      </c>
      <c r="O115" s="21" t="s">
        <v>472</v>
      </c>
    </row>
    <row r="116" spans="1:72" hidden="1" outlineLevel="2">
      <c r="B116" s="1459" t="s">
        <v>170</v>
      </c>
      <c r="C116" s="1460"/>
      <c r="D116" s="1460"/>
      <c r="E116" s="1461"/>
      <c r="F116" s="1183" t="s">
        <v>171</v>
      </c>
      <c r="G116" s="1183"/>
      <c r="H116"/>
      <c r="I116" s="1462" t="s">
        <v>188</v>
      </c>
      <c r="J116" s="1463"/>
      <c r="K116" s="1463"/>
      <c r="L116" s="1463"/>
      <c r="M116" s="1463"/>
      <c r="N116" s="1464"/>
      <c r="O116" s="1175" t="s">
        <v>194</v>
      </c>
      <c r="P116" s="1176"/>
      <c r="Q116" s="1176"/>
      <c r="R116" s="1176"/>
      <c r="S116" s="1331"/>
      <c r="T116" s="1331"/>
      <c r="U116" s="1331"/>
      <c r="V116" s="1331"/>
      <c r="W116" s="1331"/>
      <c r="X116" s="1331"/>
      <c r="Y116" s="1331"/>
      <c r="Z116" s="1331"/>
      <c r="AA116" s="1331"/>
      <c r="AB116" s="1331"/>
      <c r="AC116" s="1331"/>
      <c r="AD116" s="1331"/>
      <c r="AE116" s="1331"/>
      <c r="AF116" s="1331"/>
      <c r="AG116" s="1331"/>
      <c r="AH116" s="1331"/>
      <c r="AI116" s="1331"/>
      <c r="AJ116" s="1331"/>
      <c r="AK116" s="1331"/>
      <c r="AL116" s="1331"/>
      <c r="AM116" s="1331"/>
      <c r="AN116" s="1331"/>
      <c r="AO116" s="1331"/>
      <c r="AP116" s="1331"/>
      <c r="AQ116" s="1331"/>
      <c r="AR116" s="1331"/>
      <c r="AS116" s="1331"/>
      <c r="AT116" s="1331"/>
      <c r="AU116" s="1331"/>
      <c r="AV116" s="1331"/>
      <c r="AW116" s="1331"/>
      <c r="AX116" s="1331"/>
      <c r="AY116" s="1331"/>
      <c r="AZ116" s="1331"/>
      <c r="BA116" s="1331"/>
      <c r="BB116" s="1331"/>
      <c r="BC116" s="1331"/>
      <c r="BD116" s="1331"/>
      <c r="BE116" s="1331"/>
      <c r="BF116" s="1331"/>
      <c r="BG116" s="1331"/>
      <c r="BH116" s="1331"/>
      <c r="BI116" s="1176"/>
      <c r="BJ116" s="1176"/>
      <c r="BK116" s="1177"/>
    </row>
    <row r="117" spans="1:72" hidden="1" outlineLevel="2">
      <c r="B117" s="1150" t="s">
        <v>473</v>
      </c>
      <c r="C117" s="1150" t="s">
        <v>474</v>
      </c>
      <c r="D117" s="1150" t="s">
        <v>475</v>
      </c>
      <c r="E117" s="1150" t="s">
        <v>426</v>
      </c>
      <c r="F117" s="1150" t="s">
        <v>427</v>
      </c>
      <c r="G117" s="1150"/>
      <c r="H117"/>
      <c r="I117" s="1195">
        <v>600</v>
      </c>
      <c r="J117" s="323"/>
      <c r="K117" s="1195">
        <v>700</v>
      </c>
      <c r="L117" s="1195">
        <v>800</v>
      </c>
      <c r="M117" s="1195">
        <v>900</v>
      </c>
      <c r="N117" s="1195">
        <v>1000</v>
      </c>
      <c r="O117" s="1355" t="s">
        <v>428</v>
      </c>
      <c r="P117" s="1355" t="s">
        <v>196</v>
      </c>
      <c r="Q117" s="1389" t="s">
        <v>429</v>
      </c>
      <c r="R117" s="1390"/>
      <c r="S117" s="1390"/>
      <c r="T117" s="1390"/>
      <c r="U117" s="1390"/>
      <c r="V117" s="1390"/>
      <c r="W117" s="1390"/>
      <c r="X117" s="1390"/>
      <c r="Y117" s="1390"/>
      <c r="Z117" s="1390"/>
      <c r="AA117" s="1390"/>
      <c r="AB117" s="1390"/>
      <c r="AC117" s="1390"/>
      <c r="AD117" s="1390"/>
      <c r="AE117" s="1390"/>
      <c r="AF117" s="1391"/>
      <c r="AG117" s="1390"/>
      <c r="AH117" s="1390"/>
      <c r="AI117" s="1390"/>
      <c r="AJ117" s="1390"/>
      <c r="AK117" s="1390"/>
      <c r="AL117" s="1390"/>
      <c r="AM117" s="1390"/>
      <c r="AN117" s="1390"/>
      <c r="AO117" s="1390"/>
      <c r="AP117" s="1390"/>
      <c r="AQ117" s="1390"/>
      <c r="AR117" s="1390"/>
      <c r="AS117" s="1390"/>
      <c r="AT117" s="1390"/>
      <c r="AU117" s="1390"/>
      <c r="AV117" s="1390"/>
      <c r="AW117" s="1390"/>
      <c r="AX117" s="1390"/>
      <c r="AY117" s="1390"/>
      <c r="AZ117" s="1390"/>
      <c r="BA117" s="1390"/>
      <c r="BB117" s="1390"/>
      <c r="BC117" s="1390"/>
      <c r="BD117" s="1390"/>
      <c r="BE117" s="1390"/>
      <c r="BF117" s="1390"/>
      <c r="BG117" s="1390"/>
      <c r="BH117" s="1390"/>
      <c r="BI117" s="1392"/>
      <c r="BJ117" s="1355" t="s">
        <v>430</v>
      </c>
      <c r="BK117" s="1355" t="s">
        <v>431</v>
      </c>
    </row>
    <row r="118" spans="1:72" hidden="1" outlineLevel="2">
      <c r="B118" s="1150"/>
      <c r="C118" s="1150"/>
      <c r="D118" s="1150"/>
      <c r="E118" s="1150"/>
      <c r="F118" s="143"/>
      <c r="G118" s="143"/>
      <c r="H118"/>
      <c r="I118" s="1195"/>
      <c r="J118" s="323"/>
      <c r="K118" s="1195"/>
      <c r="L118" s="1195"/>
      <c r="M118" s="1195"/>
      <c r="N118" s="1195"/>
      <c r="O118" s="1355"/>
      <c r="P118" s="1355"/>
      <c r="Q118" s="1393"/>
      <c r="R118" s="1394"/>
      <c r="S118" s="1394"/>
      <c r="T118" s="1394"/>
      <c r="U118" s="1394"/>
      <c r="V118" s="1394"/>
      <c r="W118" s="1394"/>
      <c r="X118" s="1394"/>
      <c r="Y118" s="1394"/>
      <c r="Z118" s="1394"/>
      <c r="AA118" s="1394"/>
      <c r="AB118" s="1394"/>
      <c r="AC118" s="1394"/>
      <c r="AD118" s="1394"/>
      <c r="AE118" s="1394"/>
      <c r="AF118" s="1394"/>
      <c r="AG118" s="1394"/>
      <c r="AH118" s="1394"/>
      <c r="AI118" s="1394"/>
      <c r="AJ118" s="1394"/>
      <c r="AK118" s="1394"/>
      <c r="AL118" s="1394"/>
      <c r="AM118" s="1394"/>
      <c r="AN118" s="1394"/>
      <c r="AO118" s="1394"/>
      <c r="AP118" s="1394"/>
      <c r="AQ118" s="1394"/>
      <c r="AR118" s="1394"/>
      <c r="AS118" s="1394"/>
      <c r="AT118" s="1394"/>
      <c r="AU118" s="1394"/>
      <c r="AV118" s="1394"/>
      <c r="AW118" s="1394"/>
      <c r="AX118" s="1394"/>
      <c r="AY118" s="1394"/>
      <c r="AZ118" s="1394"/>
      <c r="BA118" s="1394"/>
      <c r="BB118" s="1394"/>
      <c r="BC118" s="1394"/>
      <c r="BD118" s="1394"/>
      <c r="BE118" s="1394"/>
      <c r="BF118" s="1394"/>
      <c r="BG118" s="1394"/>
      <c r="BH118" s="1394"/>
      <c r="BI118" s="1395"/>
      <c r="BJ118" s="1355"/>
      <c r="BK118" s="1355"/>
      <c r="BL118" s="1357" t="s">
        <v>476</v>
      </c>
    </row>
    <row r="119" spans="1:72" hidden="1" outlineLevel="2">
      <c r="B119" s="1150"/>
      <c r="C119" s="1150"/>
      <c r="D119" s="1150"/>
      <c r="E119" s="1150"/>
      <c r="F119" s="1417" t="s">
        <v>176</v>
      </c>
      <c r="G119" s="1195" t="s">
        <v>177</v>
      </c>
      <c r="H119"/>
      <c r="I119" s="1195"/>
      <c r="J119" s="323"/>
      <c r="K119" s="1195"/>
      <c r="L119" s="1195"/>
      <c r="M119" s="1195"/>
      <c r="N119" s="1195"/>
      <c r="O119" s="1355"/>
      <c r="P119" s="1355"/>
      <c r="Q119" s="1393"/>
      <c r="R119" s="1394"/>
      <c r="S119" s="1394"/>
      <c r="T119" s="1394"/>
      <c r="U119" s="1394"/>
      <c r="V119" s="1394"/>
      <c r="W119" s="1394"/>
      <c r="X119" s="1394"/>
      <c r="Y119" s="1394"/>
      <c r="Z119" s="1394"/>
      <c r="AA119" s="1394"/>
      <c r="AB119" s="1394"/>
      <c r="AC119" s="1394"/>
      <c r="AD119" s="1394"/>
      <c r="AE119" s="1394"/>
      <c r="AF119" s="1394"/>
      <c r="AG119" s="1394"/>
      <c r="AH119" s="1394"/>
      <c r="AI119" s="1394"/>
      <c r="AJ119" s="1394"/>
      <c r="AK119" s="1394"/>
      <c r="AL119" s="1394"/>
      <c r="AM119" s="1394"/>
      <c r="AN119" s="1394"/>
      <c r="AO119" s="1394"/>
      <c r="AP119" s="1394"/>
      <c r="AQ119" s="1394"/>
      <c r="AR119" s="1394"/>
      <c r="AS119" s="1394"/>
      <c r="AT119" s="1394"/>
      <c r="AU119" s="1394"/>
      <c r="AV119" s="1394"/>
      <c r="AW119" s="1394"/>
      <c r="AX119" s="1394"/>
      <c r="AY119" s="1394"/>
      <c r="AZ119" s="1394"/>
      <c r="BA119" s="1394"/>
      <c r="BB119" s="1394"/>
      <c r="BC119" s="1394"/>
      <c r="BD119" s="1394"/>
      <c r="BE119" s="1394"/>
      <c r="BF119" s="1394"/>
      <c r="BG119" s="1394"/>
      <c r="BH119" s="1394"/>
      <c r="BI119" s="1395"/>
      <c r="BJ119" s="1355"/>
      <c r="BK119" s="1355"/>
      <c r="BL119" s="1358"/>
    </row>
    <row r="120" spans="1:72" hidden="1" outlineLevel="2">
      <c r="B120" s="1150"/>
      <c r="C120" s="1150"/>
      <c r="D120" s="1150"/>
      <c r="E120" s="1150"/>
      <c r="F120" s="1417"/>
      <c r="G120" s="1195"/>
      <c r="H120"/>
      <c r="I120" s="1195"/>
      <c r="J120" s="323"/>
      <c r="K120" s="1195"/>
      <c r="L120" s="1195"/>
      <c r="M120" s="1195"/>
      <c r="N120" s="1195"/>
      <c r="O120" s="1355"/>
      <c r="P120" s="1355"/>
      <c r="Q120" s="415"/>
      <c r="R120" s="416"/>
      <c r="S120" s="892"/>
      <c r="T120" s="892"/>
      <c r="U120" s="1083"/>
      <c r="V120" s="1083"/>
      <c r="W120" s="1083"/>
      <c r="X120" s="1083"/>
      <c r="Y120" s="1083"/>
      <c r="Z120" s="1083"/>
      <c r="AA120" s="1083"/>
      <c r="AB120" s="1083"/>
      <c r="AC120" s="1083"/>
      <c r="AD120" s="892"/>
      <c r="AE120" s="1083"/>
      <c r="AF120" s="879"/>
      <c r="AG120" s="995"/>
      <c r="AH120" s="995"/>
      <c r="AI120" s="995"/>
      <c r="AJ120" s="995"/>
      <c r="AK120" s="995"/>
      <c r="AL120" s="995"/>
      <c r="AM120" s="995"/>
      <c r="AN120" s="995"/>
      <c r="AO120" s="995"/>
      <c r="AP120" s="995"/>
      <c r="AQ120" s="995"/>
      <c r="AR120" s="995"/>
      <c r="AS120" s="995"/>
      <c r="AT120" s="995"/>
      <c r="AU120" s="995"/>
      <c r="AV120" s="995"/>
      <c r="AW120" s="995"/>
      <c r="AX120" s="995"/>
      <c r="AY120" s="995"/>
      <c r="AZ120" s="995"/>
      <c r="BA120" s="995"/>
      <c r="BB120" s="995"/>
      <c r="BC120" s="995"/>
      <c r="BD120" s="995"/>
      <c r="BE120" s="995"/>
      <c r="BF120" s="995"/>
      <c r="BG120" s="995"/>
      <c r="BH120" s="995"/>
      <c r="BI120" s="417"/>
      <c r="BJ120" s="1355"/>
      <c r="BK120" s="1355"/>
      <c r="BL120" s="1358"/>
    </row>
    <row r="121" spans="1:72" ht="48.75" hidden="1" customHeight="1" outlineLevel="2">
      <c r="B121" s="1150"/>
      <c r="C121" s="1150"/>
      <c r="D121" s="1150"/>
      <c r="E121" s="1150"/>
      <c r="F121" s="1417"/>
      <c r="G121" s="1195"/>
      <c r="H121"/>
      <c r="I121" s="1195"/>
      <c r="J121" s="323"/>
      <c r="K121" s="1195"/>
      <c r="L121" s="1195"/>
      <c r="M121" s="1195"/>
      <c r="N121" s="1195"/>
      <c r="O121" s="1355"/>
      <c r="P121" s="1355"/>
      <c r="Q121" s="144" t="s">
        <v>201</v>
      </c>
      <c r="R121" s="144" t="s">
        <v>202</v>
      </c>
      <c r="S121" s="908"/>
      <c r="T121" s="908"/>
      <c r="U121" s="908"/>
      <c r="V121" s="908"/>
      <c r="W121" s="908"/>
      <c r="X121" s="908"/>
      <c r="Y121" s="908"/>
      <c r="Z121" s="908"/>
      <c r="AA121" s="908"/>
      <c r="AB121" s="908"/>
      <c r="AC121" s="908"/>
      <c r="AD121" s="908"/>
      <c r="AE121" s="908"/>
      <c r="AF121" s="908"/>
      <c r="AG121" s="908"/>
      <c r="AH121" s="908"/>
      <c r="AI121" s="908"/>
      <c r="AJ121" s="908"/>
      <c r="AK121" s="908"/>
      <c r="AL121" s="908"/>
      <c r="AM121" s="908"/>
      <c r="AN121" s="908"/>
      <c r="AO121" s="908"/>
      <c r="AP121" s="908"/>
      <c r="AQ121" s="908"/>
      <c r="AR121" s="908"/>
      <c r="AS121" s="908"/>
      <c r="AT121" s="908"/>
      <c r="AU121" s="908"/>
      <c r="AV121" s="908"/>
      <c r="AW121" s="908"/>
      <c r="AX121" s="908"/>
      <c r="AY121" s="908"/>
      <c r="AZ121" s="908"/>
      <c r="BA121" s="908"/>
      <c r="BB121" s="908"/>
      <c r="BC121" s="908"/>
      <c r="BD121" s="908"/>
      <c r="BE121" s="908"/>
      <c r="BF121" s="908"/>
      <c r="BG121" s="908"/>
      <c r="BH121" s="908"/>
      <c r="BI121" s="144" t="s">
        <v>203</v>
      </c>
      <c r="BJ121" s="1355"/>
      <c r="BK121" s="1355"/>
      <c r="BL121" s="1358"/>
    </row>
    <row r="122" spans="1:72" ht="15.75" hidden="1" outlineLevel="2">
      <c r="A122" s="21" t="s">
        <v>477</v>
      </c>
      <c r="B122" s="431">
        <f t="shared" ref="B122:G122" si="6">CEILING(BS18*$B$9*$B$6*$B$7,50)</f>
        <v>0</v>
      </c>
      <c r="C122" s="358">
        <f t="shared" si="6"/>
        <v>0</v>
      </c>
      <c r="D122" s="358">
        <f t="shared" si="6"/>
        <v>0</v>
      </c>
      <c r="E122" s="358">
        <f t="shared" si="6"/>
        <v>0</v>
      </c>
      <c r="F122" s="358">
        <f t="shared" si="6"/>
        <v>0</v>
      </c>
      <c r="G122" s="358">
        <f t="shared" si="6"/>
        <v>0</v>
      </c>
      <c r="H122"/>
      <c r="I122" s="358">
        <f>CEILING(BZ18*$B$9*$B$6*$B$7,50)</f>
        <v>0</v>
      </c>
      <c r="J122" s="358"/>
      <c r="K122" s="358">
        <f t="shared" ref="K122:N122" si="7">CEILING(CA18*$B$9*$B$6*$B$7,50)</f>
        <v>0</v>
      </c>
      <c r="L122" s="358">
        <f t="shared" si="7"/>
        <v>0</v>
      </c>
      <c r="M122" s="358">
        <f t="shared" si="7"/>
        <v>0</v>
      </c>
      <c r="N122" s="358">
        <f t="shared" si="7"/>
        <v>0</v>
      </c>
      <c r="O122">
        <f>CEILING(O124*1.3*1.55+500, 20)</f>
        <v>11800</v>
      </c>
      <c r="P122">
        <v>1530</v>
      </c>
      <c r="Q122">
        <v>2580</v>
      </c>
      <c r="R122">
        <v>4680</v>
      </c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>
        <v>9400</v>
      </c>
      <c r="BJ122" s="102">
        <v>3000</v>
      </c>
      <c r="BK122" s="97">
        <f>CEILING(BK123*1.3*1.55, 50)</f>
        <v>1050</v>
      </c>
      <c r="BL122" s="24">
        <v>2770</v>
      </c>
    </row>
    <row r="123" spans="1:72" ht="15.75" hidden="1" outlineLevel="2">
      <c r="B123" s="432">
        <f>B126+400</f>
        <v>980</v>
      </c>
      <c r="C123" s="432">
        <f t="shared" ref="C123:D123" si="8">C126+400</f>
        <v>1360</v>
      </c>
      <c r="D123" s="432">
        <f t="shared" si="8"/>
        <v>1360</v>
      </c>
      <c r="E123" s="432">
        <v>2270</v>
      </c>
      <c r="F123" s="97">
        <f>CEILING(F128*1.3*1.55+1000, 20)</f>
        <v>26800</v>
      </c>
      <c r="G123" s="97">
        <f>CEILING(G124*1.3*1.55+1000, 20)</f>
        <v>35980</v>
      </c>
      <c r="H123" s="97">
        <v>12000</v>
      </c>
      <c r="I123" s="433">
        <f>CEILING(I126+600, 50)</f>
        <v>3300</v>
      </c>
      <c r="J123" s="433" t="s">
        <v>720</v>
      </c>
      <c r="K123" s="433">
        <f t="shared" ref="K123:N123" si="9">CEILING(K126+600, 50)</f>
        <v>3400</v>
      </c>
      <c r="L123" s="433">
        <f t="shared" si="9"/>
        <v>3450</v>
      </c>
      <c r="M123" s="433">
        <f t="shared" si="9"/>
        <v>3550</v>
      </c>
      <c r="N123" s="433">
        <f t="shared" si="9"/>
        <v>3600</v>
      </c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 s="170">
        <f>BJ122/BJ138-1</f>
        <v>0.14942528735632177</v>
      </c>
      <c r="BK123">
        <v>500</v>
      </c>
      <c r="BL123" s="24">
        <v>1110</v>
      </c>
    </row>
    <row r="124" spans="1:72" hidden="1" outlineLevel="2">
      <c r="B124" s="21" t="s">
        <v>477</v>
      </c>
      <c r="C124" s="21" t="s">
        <v>477</v>
      </c>
      <c r="D124" s="21" t="s">
        <v>477</v>
      </c>
      <c r="E124" s="435">
        <v>45085</v>
      </c>
      <c r="F124" s="410" t="s">
        <v>447</v>
      </c>
      <c r="G124" s="436">
        <f>G127+G128</f>
        <v>17350</v>
      </c>
      <c r="H124"/>
      <c r="I124" s="170">
        <f>I123/I139-1</f>
        <v>-4.6242774566473965E-2</v>
      </c>
      <c r="J124" s="170"/>
      <c r="K124" s="170">
        <f>K123/K139-1</f>
        <v>-3.1339031339031376E-2</v>
      </c>
      <c r="L124" s="170">
        <f>L123/L139-1</f>
        <v>-3.6312849162011163E-2</v>
      </c>
      <c r="M124" s="170">
        <f>M123/M139-1</f>
        <v>-4.0540540540540571E-2</v>
      </c>
      <c r="N124" s="170">
        <f>N123/N139-1</f>
        <v>-4.2553191489361653E-2</v>
      </c>
      <c r="O124">
        <v>5600</v>
      </c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 s="21" t="s">
        <v>477</v>
      </c>
      <c r="BK124"/>
    </row>
    <row r="125" spans="1:72" hidden="1" outlineLevel="2">
      <c r="B125"/>
      <c r="C125"/>
      <c r="D125"/>
      <c r="E125"/>
      <c r="F125" s="410" t="s">
        <v>449</v>
      </c>
      <c r="G125" s="436" t="s">
        <v>720</v>
      </c>
      <c r="H125"/>
      <c r="I125" s="21" t="s">
        <v>477</v>
      </c>
      <c r="J125" s="21"/>
      <c r="K125" s="21" t="s">
        <v>477</v>
      </c>
      <c r="L125" s="21" t="s">
        <v>477</v>
      </c>
      <c r="M125" s="21" t="s">
        <v>477</v>
      </c>
      <c r="N125" s="21" t="s">
        <v>477</v>
      </c>
      <c r="O125" s="466"/>
      <c r="P125" s="466"/>
      <c r="Q125" s="142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 s="965" t="s">
        <v>740</v>
      </c>
      <c r="BK125"/>
    </row>
    <row r="126" spans="1:72" hidden="1" outlineLevel="2">
      <c r="B126" s="124">
        <v>580</v>
      </c>
      <c r="C126" s="124">
        <v>960</v>
      </c>
      <c r="D126" s="124">
        <v>960</v>
      </c>
      <c r="E126" s="124">
        <v>870</v>
      </c>
      <c r="F126" s="410"/>
      <c r="G126" s="436"/>
      <c r="H126"/>
      <c r="I126">
        <v>2680</v>
      </c>
      <c r="J126"/>
      <c r="K126">
        <v>2770</v>
      </c>
      <c r="L126">
        <v>2850</v>
      </c>
      <c r="M126">
        <v>2950</v>
      </c>
      <c r="N126">
        <v>3000</v>
      </c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>
        <v>2100</v>
      </c>
      <c r="BK126"/>
    </row>
    <row r="127" spans="1:72" hidden="1" outlineLevel="2">
      <c r="B127" s="99">
        <f>B123-B126</f>
        <v>400</v>
      </c>
      <c r="C127" s="99">
        <f>C123-C126</f>
        <v>400</v>
      </c>
      <c r="D127"/>
      <c r="E127"/>
      <c r="F127" s="410" t="s">
        <v>451</v>
      </c>
      <c r="G127" s="436">
        <v>4200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</row>
    <row r="128" spans="1:72" hidden="1" outlineLevel="2">
      <c r="B128"/>
      <c r="C128"/>
      <c r="D128"/>
      <c r="E128"/>
      <c r="F128" s="437">
        <v>12800</v>
      </c>
      <c r="G128" s="438">
        <v>13150</v>
      </c>
      <c r="H128"/>
      <c r="I128" s="99"/>
      <c r="J128" s="99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</row>
    <row r="129" spans="2:66" hidden="1" outlineLevel="2"/>
    <row r="130" spans="2:66" hidden="1" outlineLevel="1"/>
    <row r="131" spans="2:66" collapsed="1"/>
    <row r="132" spans="2:66" hidden="1" outlineLevel="1">
      <c r="B132" s="1409" t="s">
        <v>170</v>
      </c>
      <c r="C132" s="1410"/>
      <c r="D132" s="1410"/>
      <c r="E132" s="1411"/>
      <c r="F132" s="1256" t="s">
        <v>171</v>
      </c>
      <c r="G132" s="1256"/>
      <c r="H132" s="124"/>
      <c r="I132" s="1412" t="s">
        <v>188</v>
      </c>
      <c r="J132" s="1413"/>
      <c r="K132" s="1413"/>
      <c r="L132" s="1413"/>
      <c r="M132" s="1413"/>
      <c r="N132" s="1414"/>
      <c r="O132" s="1261" t="s">
        <v>194</v>
      </c>
      <c r="P132" s="1262"/>
      <c r="Q132" s="1262"/>
      <c r="R132" s="1262"/>
      <c r="S132" s="1415"/>
      <c r="T132" s="1415"/>
      <c r="U132" s="1415"/>
      <c r="V132" s="1415"/>
      <c r="W132" s="1415"/>
      <c r="X132" s="1415"/>
      <c r="Y132" s="1415"/>
      <c r="Z132" s="1415"/>
      <c r="AA132" s="1415"/>
      <c r="AB132" s="1415"/>
      <c r="AC132" s="1415"/>
      <c r="AD132" s="1415"/>
      <c r="AE132" s="1415"/>
      <c r="AF132" s="1415"/>
      <c r="AG132" s="1415"/>
      <c r="AH132" s="1415"/>
      <c r="AI132" s="1415"/>
      <c r="AJ132" s="1415"/>
      <c r="AK132" s="1415"/>
      <c r="AL132" s="1415"/>
      <c r="AM132" s="1415"/>
      <c r="AN132" s="1415"/>
      <c r="AO132" s="1415"/>
      <c r="AP132" s="1415"/>
      <c r="AQ132" s="1415"/>
      <c r="AR132" s="1415"/>
      <c r="AS132" s="1415"/>
      <c r="AT132" s="1415"/>
      <c r="AU132" s="1415"/>
      <c r="AV132" s="1415"/>
      <c r="AW132" s="1415"/>
      <c r="AX132" s="1415"/>
      <c r="AY132" s="1415"/>
      <c r="AZ132" s="1415"/>
      <c r="BA132" s="1415"/>
      <c r="BB132" s="1415"/>
      <c r="BC132" s="1415"/>
      <c r="BD132" s="1415"/>
      <c r="BE132" s="1415"/>
      <c r="BF132" s="1415"/>
      <c r="BG132" s="1415"/>
      <c r="BH132" s="1415"/>
      <c r="BI132" s="1262"/>
      <c r="BJ132" s="1262"/>
      <c r="BK132" s="1263"/>
    </row>
    <row r="133" spans="2:66" hidden="1" outlineLevel="1">
      <c r="B133" s="1372" t="s">
        <v>473</v>
      </c>
      <c r="C133" s="1372" t="s">
        <v>474</v>
      </c>
      <c r="D133" s="1372" t="s">
        <v>475</v>
      </c>
      <c r="E133" s="1372" t="s">
        <v>426</v>
      </c>
      <c r="F133" s="1372" t="s">
        <v>427</v>
      </c>
      <c r="G133" s="1372"/>
      <c r="H133" s="124"/>
      <c r="I133" s="1406">
        <v>600</v>
      </c>
      <c r="J133" s="394"/>
      <c r="K133" s="1406">
        <v>700</v>
      </c>
      <c r="L133" s="1406">
        <v>800</v>
      </c>
      <c r="M133" s="1406">
        <v>900</v>
      </c>
      <c r="N133" s="1406">
        <v>1000</v>
      </c>
      <c r="O133" s="1356" t="s">
        <v>428</v>
      </c>
      <c r="P133" s="1356" t="s">
        <v>196</v>
      </c>
      <c r="Q133" s="1376" t="s">
        <v>429</v>
      </c>
      <c r="R133" s="1377"/>
      <c r="S133" s="1377"/>
      <c r="T133" s="1377"/>
      <c r="U133" s="1377"/>
      <c r="V133" s="1377"/>
      <c r="W133" s="1377"/>
      <c r="X133" s="1377"/>
      <c r="Y133" s="1377"/>
      <c r="Z133" s="1377"/>
      <c r="AA133" s="1377"/>
      <c r="AB133" s="1377"/>
      <c r="AC133" s="1377"/>
      <c r="AD133" s="1377"/>
      <c r="AE133" s="1377"/>
      <c r="AF133" s="1378"/>
      <c r="AG133" s="1377"/>
      <c r="AH133" s="1377"/>
      <c r="AI133" s="1377"/>
      <c r="AJ133" s="1377"/>
      <c r="AK133" s="1377"/>
      <c r="AL133" s="1377"/>
      <c r="AM133" s="1377"/>
      <c r="AN133" s="1377"/>
      <c r="AO133" s="1377"/>
      <c r="AP133" s="1377"/>
      <c r="AQ133" s="1377"/>
      <c r="AR133" s="1377"/>
      <c r="AS133" s="1377"/>
      <c r="AT133" s="1377"/>
      <c r="AU133" s="1377"/>
      <c r="AV133" s="1377"/>
      <c r="AW133" s="1377"/>
      <c r="AX133" s="1377"/>
      <c r="AY133" s="1377"/>
      <c r="AZ133" s="1377"/>
      <c r="BA133" s="1377"/>
      <c r="BB133" s="1377"/>
      <c r="BC133" s="1377"/>
      <c r="BD133" s="1377"/>
      <c r="BE133" s="1377"/>
      <c r="BF133" s="1377"/>
      <c r="BG133" s="1377"/>
      <c r="BH133" s="1377"/>
      <c r="BI133" s="1379"/>
      <c r="BJ133" s="1356" t="s">
        <v>430</v>
      </c>
      <c r="BK133" s="1356" t="s">
        <v>431</v>
      </c>
    </row>
    <row r="134" spans="2:66" hidden="1" outlineLevel="1">
      <c r="B134" s="1372"/>
      <c r="C134" s="1372"/>
      <c r="D134" s="1372"/>
      <c r="E134" s="1372"/>
      <c r="F134" s="156"/>
      <c r="G134" s="156"/>
      <c r="H134" s="124"/>
      <c r="I134" s="1406"/>
      <c r="J134" s="394"/>
      <c r="K134" s="1406"/>
      <c r="L134" s="1406"/>
      <c r="M134" s="1406"/>
      <c r="N134" s="1406"/>
      <c r="O134" s="1356"/>
      <c r="P134" s="1356"/>
      <c r="Q134" s="1380"/>
      <c r="R134" s="1381"/>
      <c r="S134" s="1381"/>
      <c r="T134" s="1381"/>
      <c r="U134" s="1381"/>
      <c r="V134" s="1381"/>
      <c r="W134" s="1381"/>
      <c r="X134" s="1381"/>
      <c r="Y134" s="1381"/>
      <c r="Z134" s="1381"/>
      <c r="AA134" s="1381"/>
      <c r="AB134" s="1381"/>
      <c r="AC134" s="1381"/>
      <c r="AD134" s="1381"/>
      <c r="AE134" s="1381"/>
      <c r="AF134" s="1381"/>
      <c r="AG134" s="1381"/>
      <c r="AH134" s="1381"/>
      <c r="AI134" s="1381"/>
      <c r="AJ134" s="1381"/>
      <c r="AK134" s="1381"/>
      <c r="AL134" s="1381"/>
      <c r="AM134" s="1381"/>
      <c r="AN134" s="1381"/>
      <c r="AO134" s="1381"/>
      <c r="AP134" s="1381"/>
      <c r="AQ134" s="1381"/>
      <c r="AR134" s="1381"/>
      <c r="AS134" s="1381"/>
      <c r="AT134" s="1381"/>
      <c r="AU134" s="1381"/>
      <c r="AV134" s="1381"/>
      <c r="AW134" s="1381"/>
      <c r="AX134" s="1381"/>
      <c r="AY134" s="1381"/>
      <c r="AZ134" s="1381"/>
      <c r="BA134" s="1381"/>
      <c r="BB134" s="1381"/>
      <c r="BC134" s="1381"/>
      <c r="BD134" s="1381"/>
      <c r="BE134" s="1381"/>
      <c r="BF134" s="1381"/>
      <c r="BG134" s="1381"/>
      <c r="BH134" s="1381"/>
      <c r="BI134" s="1382"/>
      <c r="BJ134" s="1356"/>
      <c r="BK134" s="1356"/>
    </row>
    <row r="135" spans="2:66" hidden="1" outlineLevel="1">
      <c r="B135" s="1372"/>
      <c r="C135" s="1372"/>
      <c r="D135" s="1372"/>
      <c r="E135" s="1372"/>
      <c r="F135" s="1418" t="s">
        <v>176</v>
      </c>
      <c r="G135" s="1406" t="s">
        <v>177</v>
      </c>
      <c r="H135" s="124"/>
      <c r="I135" s="1406"/>
      <c r="J135" s="394"/>
      <c r="K135" s="1406"/>
      <c r="L135" s="1406"/>
      <c r="M135" s="1406"/>
      <c r="N135" s="1406"/>
      <c r="O135" s="1356"/>
      <c r="P135" s="1356"/>
      <c r="Q135" s="1380"/>
      <c r="R135" s="1381"/>
      <c r="S135" s="1381"/>
      <c r="T135" s="1381"/>
      <c r="U135" s="1381"/>
      <c r="V135" s="1381"/>
      <c r="W135" s="1381"/>
      <c r="X135" s="1381"/>
      <c r="Y135" s="1381"/>
      <c r="Z135" s="1381"/>
      <c r="AA135" s="1381"/>
      <c r="AB135" s="1381"/>
      <c r="AC135" s="1381"/>
      <c r="AD135" s="1381"/>
      <c r="AE135" s="1381"/>
      <c r="AF135" s="1381"/>
      <c r="AG135" s="1381"/>
      <c r="AH135" s="1381"/>
      <c r="AI135" s="1381"/>
      <c r="AJ135" s="1381"/>
      <c r="AK135" s="1381"/>
      <c r="AL135" s="1381"/>
      <c r="AM135" s="1381"/>
      <c r="AN135" s="1381"/>
      <c r="AO135" s="1381"/>
      <c r="AP135" s="1381"/>
      <c r="AQ135" s="1381"/>
      <c r="AR135" s="1381"/>
      <c r="AS135" s="1381"/>
      <c r="AT135" s="1381"/>
      <c r="AU135" s="1381"/>
      <c r="AV135" s="1381"/>
      <c r="AW135" s="1381"/>
      <c r="AX135" s="1381"/>
      <c r="AY135" s="1381"/>
      <c r="AZ135" s="1381"/>
      <c r="BA135" s="1381"/>
      <c r="BB135" s="1381"/>
      <c r="BC135" s="1381"/>
      <c r="BD135" s="1381"/>
      <c r="BE135" s="1381"/>
      <c r="BF135" s="1381"/>
      <c r="BG135" s="1381"/>
      <c r="BH135" s="1381"/>
      <c r="BI135" s="1382"/>
      <c r="BJ135" s="1356"/>
      <c r="BK135" s="1356"/>
      <c r="BM135" s="24">
        <v>4200</v>
      </c>
      <c r="BN135" s="21" t="s">
        <v>478</v>
      </c>
    </row>
    <row r="136" spans="2:66" hidden="1" outlineLevel="1">
      <c r="B136" s="1372"/>
      <c r="C136" s="1372"/>
      <c r="D136" s="1372"/>
      <c r="E136" s="1372"/>
      <c r="F136" s="1418"/>
      <c r="G136" s="1406"/>
      <c r="H136" s="124"/>
      <c r="I136" s="1406"/>
      <c r="J136" s="394"/>
      <c r="K136" s="1406"/>
      <c r="L136" s="1406"/>
      <c r="M136" s="1406"/>
      <c r="N136" s="1406"/>
      <c r="O136" s="1356"/>
      <c r="P136" s="1356"/>
      <c r="Q136" s="498"/>
      <c r="R136" s="499"/>
      <c r="S136" s="891"/>
      <c r="T136" s="891"/>
      <c r="U136" s="1082"/>
      <c r="V136" s="1082"/>
      <c r="W136" s="1082"/>
      <c r="X136" s="1082"/>
      <c r="Y136" s="1082"/>
      <c r="Z136" s="1082"/>
      <c r="AA136" s="1082"/>
      <c r="AB136" s="1082"/>
      <c r="AC136" s="1082"/>
      <c r="AD136" s="891"/>
      <c r="AE136" s="1082"/>
      <c r="AF136" s="882"/>
      <c r="AG136" s="994"/>
      <c r="AH136" s="994"/>
      <c r="AI136" s="994"/>
      <c r="AJ136" s="994"/>
      <c r="AK136" s="994"/>
      <c r="AL136" s="994"/>
      <c r="AM136" s="994"/>
      <c r="AN136" s="994"/>
      <c r="AO136" s="994"/>
      <c r="AP136" s="994"/>
      <c r="AQ136" s="994"/>
      <c r="AR136" s="994"/>
      <c r="AS136" s="994"/>
      <c r="AT136" s="994"/>
      <c r="AU136" s="994"/>
      <c r="AV136" s="994"/>
      <c r="AW136" s="994"/>
      <c r="AX136" s="994"/>
      <c r="AY136" s="994"/>
      <c r="AZ136" s="994"/>
      <c r="BA136" s="994"/>
      <c r="BB136" s="994"/>
      <c r="BC136" s="994"/>
      <c r="BD136" s="994"/>
      <c r="BE136" s="994"/>
      <c r="BF136" s="994"/>
      <c r="BG136" s="994"/>
      <c r="BH136" s="994"/>
      <c r="BI136" s="500"/>
      <c r="BJ136" s="1356"/>
      <c r="BK136" s="1356"/>
      <c r="BM136" s="24">
        <v>700</v>
      </c>
      <c r="BN136" s="21" t="s">
        <v>479</v>
      </c>
    </row>
    <row r="137" spans="2:66" ht="38.25" hidden="1" outlineLevel="1">
      <c r="B137" s="1372"/>
      <c r="C137" s="1372"/>
      <c r="D137" s="1372"/>
      <c r="E137" s="1372"/>
      <c r="F137" s="1418"/>
      <c r="G137" s="1406"/>
      <c r="H137" s="124"/>
      <c r="I137" s="1406"/>
      <c r="J137" s="394"/>
      <c r="K137" s="1406"/>
      <c r="L137" s="1406"/>
      <c r="M137" s="1406"/>
      <c r="N137" s="1406"/>
      <c r="O137" s="1356"/>
      <c r="P137" s="1356"/>
      <c r="Q137" s="157" t="s">
        <v>201</v>
      </c>
      <c r="R137" s="157" t="s">
        <v>202</v>
      </c>
      <c r="S137" s="909"/>
      <c r="T137" s="909"/>
      <c r="U137" s="909"/>
      <c r="V137" s="909"/>
      <c r="W137" s="909"/>
      <c r="X137" s="909"/>
      <c r="Y137" s="909"/>
      <c r="Z137" s="909"/>
      <c r="AA137" s="909"/>
      <c r="AB137" s="909"/>
      <c r="AC137" s="909"/>
      <c r="AD137" s="909"/>
      <c r="AE137" s="909"/>
      <c r="AF137" s="909"/>
      <c r="AG137" s="909"/>
      <c r="AH137" s="909"/>
      <c r="AI137" s="909"/>
      <c r="AJ137" s="909"/>
      <c r="AK137" s="909"/>
      <c r="AL137" s="909"/>
      <c r="AM137" s="909"/>
      <c r="AN137" s="909"/>
      <c r="AO137" s="909"/>
      <c r="AP137" s="909"/>
      <c r="AQ137" s="909"/>
      <c r="AR137" s="909"/>
      <c r="AS137" s="909"/>
      <c r="AT137" s="909"/>
      <c r="AU137" s="909"/>
      <c r="AV137" s="909"/>
      <c r="AW137" s="909"/>
      <c r="AX137" s="909"/>
      <c r="AY137" s="909"/>
      <c r="AZ137" s="909"/>
      <c r="BA137" s="909"/>
      <c r="BB137" s="909"/>
      <c r="BC137" s="909"/>
      <c r="BD137" s="909"/>
      <c r="BE137" s="909"/>
      <c r="BF137" s="909"/>
      <c r="BG137" s="909"/>
      <c r="BH137" s="909"/>
      <c r="BI137" s="157" t="s">
        <v>203</v>
      </c>
      <c r="BJ137" s="1356"/>
      <c r="BK137" s="1356"/>
    </row>
    <row r="138" spans="2:66" ht="15.75" hidden="1" outlineLevel="1">
      <c r="B138" s="492">
        <f t="shared" ref="B138:G138" si="10">CEILING(BS34*$B$9*$B$6*$B$7,50)</f>
        <v>0</v>
      </c>
      <c r="C138" s="357">
        <f t="shared" si="10"/>
        <v>0</v>
      </c>
      <c r="D138" s="357">
        <f t="shared" si="10"/>
        <v>0</v>
      </c>
      <c r="E138" s="357">
        <f t="shared" si="10"/>
        <v>0</v>
      </c>
      <c r="F138" s="357">
        <f t="shared" si="10"/>
        <v>0</v>
      </c>
      <c r="G138" s="357">
        <f t="shared" si="10"/>
        <v>0</v>
      </c>
      <c r="H138" s="124"/>
      <c r="I138" s="357">
        <f>CEILING(BZ34*$B$9*$B$6*$B$7,50)</f>
        <v>0</v>
      </c>
      <c r="J138" s="357"/>
      <c r="K138" s="357">
        <f>CEILING(CA34*$B$9*$B$6*$B$7,50)</f>
        <v>0</v>
      </c>
      <c r="L138" s="357">
        <f>CEILING(CB34*$B$9*$B$6*$B$7,50)</f>
        <v>0</v>
      </c>
      <c r="M138" s="357">
        <f>CEILING(CC34*$B$9*$B$6*$B$7,50)</f>
        <v>0</v>
      </c>
      <c r="N138" s="357">
        <f>CEILING(CD34*$B$9*$B$6*$B$7,50)</f>
        <v>0</v>
      </c>
      <c r="O138" s="124">
        <v>8950</v>
      </c>
      <c r="P138" s="124">
        <v>700</v>
      </c>
      <c r="Q138" s="124">
        <v>2450</v>
      </c>
      <c r="R138" s="124">
        <v>4450</v>
      </c>
      <c r="S138" s="124"/>
      <c r="T138" s="124"/>
      <c r="U138" s="124"/>
      <c r="V138" s="124"/>
      <c r="W138" s="124"/>
      <c r="X138" s="124"/>
      <c r="Y138" s="124"/>
      <c r="Z138" s="124"/>
      <c r="AA138" s="124"/>
      <c r="AB138" s="124"/>
      <c r="AC138" s="124"/>
      <c r="AD138" s="124"/>
      <c r="AE138" s="124"/>
      <c r="AF138" s="124"/>
      <c r="AG138" s="124"/>
      <c r="AH138" s="124"/>
      <c r="AI138" s="124"/>
      <c r="AJ138" s="124"/>
      <c r="AK138" s="124"/>
      <c r="AL138" s="124"/>
      <c r="AM138" s="124"/>
      <c r="AN138" s="124"/>
      <c r="AO138" s="124"/>
      <c r="AP138" s="124"/>
      <c r="AQ138" s="124"/>
      <c r="AR138" s="124"/>
      <c r="AS138" s="124"/>
      <c r="AT138" s="124"/>
      <c r="AU138" s="124"/>
      <c r="AV138" s="124"/>
      <c r="AW138" s="124"/>
      <c r="AX138" s="124"/>
      <c r="AY138" s="124"/>
      <c r="AZ138" s="124"/>
      <c r="BA138" s="124"/>
      <c r="BB138" s="124"/>
      <c r="BC138" s="124"/>
      <c r="BD138" s="124"/>
      <c r="BE138" s="124"/>
      <c r="BF138" s="124"/>
      <c r="BG138" s="124"/>
      <c r="BH138" s="124"/>
      <c r="BI138" s="124">
        <v>8950</v>
      </c>
      <c r="BJ138" s="102">
        <v>2610</v>
      </c>
      <c r="BK138" s="134">
        <f>CEILING(CL34*$B$9*$B$6*$B$7,50)</f>
        <v>0</v>
      </c>
    </row>
    <row r="139" spans="2:66" ht="15.75" hidden="1" outlineLevel="1">
      <c r="B139" s="432">
        <v>850</v>
      </c>
      <c r="C139" s="433">
        <v>1210</v>
      </c>
      <c r="D139" s="433">
        <v>1210</v>
      </c>
      <c r="E139" s="134">
        <v>2150</v>
      </c>
      <c r="F139" s="134">
        <v>21950</v>
      </c>
      <c r="G139" s="134">
        <v>36950</v>
      </c>
      <c r="H139" s="124"/>
      <c r="I139" s="433">
        <v>3460</v>
      </c>
      <c r="J139" s="433"/>
      <c r="K139" s="433">
        <v>3510</v>
      </c>
      <c r="L139" s="433">
        <v>3580</v>
      </c>
      <c r="M139" s="433">
        <v>3700</v>
      </c>
      <c r="N139" s="433">
        <v>3760</v>
      </c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  <c r="Z139" s="124"/>
      <c r="AA139" s="124"/>
      <c r="AB139" s="124"/>
      <c r="AC139" s="124"/>
      <c r="AD139" s="124"/>
      <c r="AE139" s="124"/>
      <c r="AF139" s="124"/>
      <c r="AG139" s="124"/>
      <c r="AH139" s="124"/>
      <c r="AI139" s="124"/>
      <c r="AJ139" s="124"/>
      <c r="AK139" s="124"/>
      <c r="AL139" s="124"/>
      <c r="AM139" s="124"/>
      <c r="AN139" s="124"/>
      <c r="AO139" s="124"/>
      <c r="AP139" s="124"/>
      <c r="AQ139" s="124"/>
      <c r="AR139" s="124"/>
      <c r="AS139" s="124"/>
      <c r="AT139" s="124"/>
      <c r="AU139" s="124"/>
      <c r="AV139" s="124"/>
      <c r="AW139" s="124"/>
      <c r="AX139" s="124"/>
      <c r="AY139" s="124"/>
      <c r="AZ139" s="124"/>
      <c r="BA139" s="124"/>
      <c r="BB139" s="124"/>
      <c r="BC139" s="124"/>
      <c r="BD139" s="124"/>
      <c r="BE139" s="124"/>
      <c r="BF139" s="124"/>
      <c r="BG139" s="124"/>
      <c r="BH139" s="124"/>
      <c r="BI139" s="124"/>
      <c r="BJ139" s="124"/>
      <c r="BK139" s="124"/>
    </row>
    <row r="140" spans="2:66" hidden="1" outlineLevel="1">
      <c r="B140" s="124"/>
      <c r="C140" s="124"/>
      <c r="D140" s="124"/>
      <c r="E140" s="124"/>
      <c r="F140" s="493" t="s">
        <v>447</v>
      </c>
      <c r="G140" s="494">
        <f>CEILING(BX36*$B$9*$B$6*$B$7,50)</f>
        <v>0</v>
      </c>
      <c r="H140" s="124"/>
      <c r="I140" s="495"/>
      <c r="J140" s="495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  <c r="Z140" s="124"/>
      <c r="AA140" s="124"/>
      <c r="AB140" s="124"/>
      <c r="AC140" s="124"/>
      <c r="AD140" s="124"/>
      <c r="AE140" s="124"/>
      <c r="AF140" s="124"/>
      <c r="AG140" s="124"/>
      <c r="AH140" s="124"/>
      <c r="AI140" s="124"/>
      <c r="AJ140" s="124"/>
      <c r="AK140" s="124"/>
      <c r="AL140" s="124"/>
      <c r="AM140" s="124"/>
      <c r="AN140" s="124"/>
      <c r="AO140" s="124"/>
      <c r="AP140" s="124"/>
      <c r="AQ140" s="124"/>
      <c r="AR140" s="124"/>
      <c r="AS140" s="124"/>
      <c r="AT140" s="124"/>
      <c r="AU140" s="124"/>
      <c r="AV140" s="124"/>
      <c r="AW140" s="124"/>
      <c r="AX140" s="124"/>
      <c r="AY140" s="124"/>
      <c r="AZ140" s="124"/>
      <c r="BA140" s="124"/>
      <c r="BB140" s="124"/>
      <c r="BC140" s="124"/>
      <c r="BD140" s="124"/>
      <c r="BE140" s="124"/>
      <c r="BF140" s="124"/>
      <c r="BG140" s="124"/>
      <c r="BH140" s="124"/>
      <c r="BI140" s="124"/>
      <c r="BJ140" s="124"/>
      <c r="BK140" s="124"/>
    </row>
    <row r="141" spans="2:66" hidden="1" outlineLevel="1">
      <c r="B141" s="124"/>
      <c r="C141" s="124"/>
      <c r="D141" s="124"/>
      <c r="E141" s="124"/>
      <c r="F141" s="493" t="s">
        <v>449</v>
      </c>
      <c r="G141" s="494">
        <f>CEILING(BX37*$B$9*$B$6*$B$7,50)</f>
        <v>0</v>
      </c>
      <c r="H141" s="124"/>
      <c r="I141" s="496"/>
      <c r="J141" s="496"/>
      <c r="K141" s="496"/>
      <c r="L141" s="496"/>
      <c r="M141" s="496"/>
      <c r="N141" s="496"/>
      <c r="O141" s="496"/>
      <c r="P141" s="496"/>
      <c r="Q141" s="136"/>
      <c r="R141" s="124"/>
      <c r="S141" s="124"/>
      <c r="T141" s="124"/>
      <c r="U141" s="124"/>
      <c r="V141" s="124"/>
      <c r="W141" s="124"/>
      <c r="X141" s="124"/>
      <c r="Y141" s="124"/>
      <c r="Z141" s="124"/>
      <c r="AA141" s="124"/>
      <c r="AB141" s="124"/>
      <c r="AC141" s="124"/>
      <c r="AD141" s="124"/>
      <c r="AE141" s="124"/>
      <c r="AF141" s="124"/>
      <c r="AG141" s="124"/>
      <c r="AH141" s="124"/>
      <c r="AI141" s="124"/>
      <c r="AJ141" s="124"/>
      <c r="AK141" s="124"/>
      <c r="AL141" s="124"/>
      <c r="AM141" s="124"/>
      <c r="AN141" s="124"/>
      <c r="AO141" s="124"/>
      <c r="AP141" s="124"/>
      <c r="AQ141" s="124"/>
      <c r="AR141" s="124"/>
      <c r="AS141" s="124"/>
      <c r="AT141" s="124"/>
      <c r="AU141" s="124"/>
      <c r="AV141" s="124"/>
      <c r="AW141" s="124"/>
      <c r="AX141" s="124"/>
      <c r="AY141" s="124"/>
      <c r="AZ141" s="124"/>
      <c r="BA141" s="124"/>
      <c r="BB141" s="124"/>
      <c r="BC141" s="124"/>
      <c r="BD141" s="124"/>
      <c r="BE141" s="124"/>
      <c r="BF141" s="124"/>
      <c r="BG141" s="124"/>
      <c r="BH141" s="124"/>
      <c r="BI141" s="124"/>
      <c r="BJ141" s="124"/>
      <c r="BK141" s="124"/>
    </row>
    <row r="142" spans="2:66" hidden="1" outlineLevel="1">
      <c r="B142" s="124"/>
      <c r="C142" s="124"/>
      <c r="D142" s="124"/>
      <c r="E142" s="124"/>
      <c r="F142" s="493"/>
      <c r="G142" s="494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  <c r="Z142" s="124"/>
      <c r="AA142" s="124"/>
      <c r="AB142" s="124"/>
      <c r="AC142" s="124"/>
      <c r="AD142" s="124"/>
      <c r="AE142" s="124"/>
      <c r="AF142" s="124"/>
      <c r="AG142" s="124"/>
      <c r="AH142" s="124"/>
      <c r="AI142" s="124"/>
      <c r="AJ142" s="124"/>
      <c r="AK142" s="124"/>
      <c r="AL142" s="124"/>
      <c r="AM142" s="124"/>
      <c r="AN142" s="124"/>
      <c r="AO142" s="124"/>
      <c r="AP142" s="124"/>
      <c r="AQ142" s="124"/>
      <c r="AR142" s="124"/>
      <c r="AS142" s="124"/>
      <c r="AT142" s="124"/>
      <c r="AU142" s="124"/>
      <c r="AV142" s="124"/>
      <c r="AW142" s="124"/>
      <c r="AX142" s="124"/>
      <c r="AY142" s="124"/>
      <c r="AZ142" s="124"/>
      <c r="BA142" s="124"/>
      <c r="BB142" s="124"/>
      <c r="BC142" s="124"/>
      <c r="BD142" s="124"/>
      <c r="BE142" s="124"/>
      <c r="BF142" s="124"/>
      <c r="BG142" s="124"/>
      <c r="BH142" s="124"/>
      <c r="BI142" s="124"/>
      <c r="BJ142" s="124"/>
      <c r="BK142" s="124"/>
    </row>
    <row r="143" spans="2:66" hidden="1" outlineLevel="1">
      <c r="B143"/>
      <c r="C143"/>
      <c r="D143"/>
      <c r="E143"/>
      <c r="F143" s="410" t="s">
        <v>451</v>
      </c>
      <c r="G143" s="436">
        <f>CEILING(BX38*$B$9*$B$6*$B$7,50)</f>
        <v>0</v>
      </c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</row>
    <row r="144" spans="2:66" ht="18.75" hidden="1" outlineLevel="2">
      <c r="B144" s="430" t="s">
        <v>465</v>
      </c>
      <c r="I144" s="368"/>
      <c r="J144" s="368"/>
      <c r="K144" s="307" t="s">
        <v>459</v>
      </c>
      <c r="L144" s="307">
        <v>1.1000000000000001</v>
      </c>
      <c r="O144" s="21" t="s">
        <v>472</v>
      </c>
    </row>
    <row r="145" spans="1:64" hidden="1" outlineLevel="2">
      <c r="B145" s="1459" t="s">
        <v>170</v>
      </c>
      <c r="C145" s="1460"/>
      <c r="D145" s="1460"/>
      <c r="E145" s="1461"/>
      <c r="F145" s="1183" t="s">
        <v>171</v>
      </c>
      <c r="G145" s="1183"/>
      <c r="H145"/>
      <c r="I145" s="1462" t="s">
        <v>188</v>
      </c>
      <c r="J145" s="1463"/>
      <c r="K145" s="1463"/>
      <c r="L145" s="1463"/>
      <c r="M145" s="1463"/>
      <c r="N145" s="1464"/>
      <c r="O145" s="1175" t="s">
        <v>194</v>
      </c>
      <c r="P145" s="1176"/>
      <c r="Q145" s="1176"/>
      <c r="R145" s="1176"/>
      <c r="S145" s="1331"/>
      <c r="T145" s="1331"/>
      <c r="U145" s="1331"/>
      <c r="V145" s="1331"/>
      <c r="W145" s="1331"/>
      <c r="X145" s="1331"/>
      <c r="Y145" s="1331"/>
      <c r="Z145" s="1331"/>
      <c r="AA145" s="1331"/>
      <c r="AB145" s="1331"/>
      <c r="AC145" s="1331"/>
      <c r="AD145" s="1331"/>
      <c r="AE145" s="1331"/>
      <c r="AF145" s="1331"/>
      <c r="AG145" s="1331"/>
      <c r="AH145" s="1331"/>
      <c r="AI145" s="1331"/>
      <c r="AJ145" s="1331"/>
      <c r="AK145" s="1331"/>
      <c r="AL145" s="1331"/>
      <c r="AM145" s="1331"/>
      <c r="AN145" s="1331"/>
      <c r="AO145" s="1331"/>
      <c r="AP145" s="1331"/>
      <c r="AQ145" s="1331"/>
      <c r="AR145" s="1331"/>
      <c r="AS145" s="1331"/>
      <c r="AT145" s="1331"/>
      <c r="AU145" s="1331"/>
      <c r="AV145" s="1331"/>
      <c r="AW145" s="1331"/>
      <c r="AX145" s="1331"/>
      <c r="AY145" s="1331"/>
      <c r="AZ145" s="1331"/>
      <c r="BA145" s="1331"/>
      <c r="BB145" s="1331"/>
      <c r="BC145" s="1331"/>
      <c r="BD145" s="1331"/>
      <c r="BE145" s="1331"/>
      <c r="BF145" s="1331"/>
      <c r="BG145" s="1331"/>
      <c r="BH145" s="1331"/>
      <c r="BI145" s="1176"/>
      <c r="BJ145" s="1176"/>
      <c r="BK145" s="1177"/>
    </row>
    <row r="146" spans="1:64" hidden="1" outlineLevel="2">
      <c r="B146" s="1150" t="s">
        <v>473</v>
      </c>
      <c r="C146" s="1150" t="s">
        <v>474</v>
      </c>
      <c r="D146" s="1150" t="s">
        <v>475</v>
      </c>
      <c r="E146" s="1150" t="s">
        <v>426</v>
      </c>
      <c r="F146" s="1150" t="s">
        <v>427</v>
      </c>
      <c r="G146" s="1150"/>
      <c r="H146"/>
      <c r="I146" s="1195">
        <v>600</v>
      </c>
      <c r="J146" s="866"/>
      <c r="K146" s="1195">
        <v>700</v>
      </c>
      <c r="L146" s="1195">
        <v>800</v>
      </c>
      <c r="M146" s="1195">
        <v>900</v>
      </c>
      <c r="N146" s="1195">
        <v>1000</v>
      </c>
      <c r="O146" s="1355" t="s">
        <v>428</v>
      </c>
      <c r="P146" s="1355" t="s">
        <v>196</v>
      </c>
      <c r="Q146" s="1389" t="s">
        <v>429</v>
      </c>
      <c r="R146" s="1390"/>
      <c r="S146" s="1390"/>
      <c r="T146" s="1390"/>
      <c r="U146" s="1390"/>
      <c r="V146" s="1390"/>
      <c r="W146" s="1390"/>
      <c r="X146" s="1390"/>
      <c r="Y146" s="1390"/>
      <c r="Z146" s="1390"/>
      <c r="AA146" s="1390"/>
      <c r="AB146" s="1390"/>
      <c r="AC146" s="1390"/>
      <c r="AD146" s="1390"/>
      <c r="AE146" s="1390"/>
      <c r="AF146" s="1391"/>
      <c r="AG146" s="1390"/>
      <c r="AH146" s="1390"/>
      <c r="AI146" s="1390"/>
      <c r="AJ146" s="1390"/>
      <c r="AK146" s="1390"/>
      <c r="AL146" s="1390"/>
      <c r="AM146" s="1390"/>
      <c r="AN146" s="1390"/>
      <c r="AO146" s="1390"/>
      <c r="AP146" s="1390"/>
      <c r="AQ146" s="1390"/>
      <c r="AR146" s="1390"/>
      <c r="AS146" s="1390"/>
      <c r="AT146" s="1390"/>
      <c r="AU146" s="1390"/>
      <c r="AV146" s="1390"/>
      <c r="AW146" s="1390"/>
      <c r="AX146" s="1390"/>
      <c r="AY146" s="1390"/>
      <c r="AZ146" s="1390"/>
      <c r="BA146" s="1390"/>
      <c r="BB146" s="1390"/>
      <c r="BC146" s="1390"/>
      <c r="BD146" s="1390"/>
      <c r="BE146" s="1390"/>
      <c r="BF146" s="1390"/>
      <c r="BG146" s="1390"/>
      <c r="BH146" s="1390"/>
      <c r="BI146" s="1392"/>
      <c r="BJ146" s="1355" t="s">
        <v>430</v>
      </c>
      <c r="BK146" s="1355" t="s">
        <v>431</v>
      </c>
    </row>
    <row r="147" spans="1:64" hidden="1" outlineLevel="2">
      <c r="B147" s="1150"/>
      <c r="C147" s="1150"/>
      <c r="D147" s="1150"/>
      <c r="E147" s="1150"/>
      <c r="F147" s="865"/>
      <c r="G147" s="865"/>
      <c r="H147"/>
      <c r="I147" s="1195"/>
      <c r="J147" s="866"/>
      <c r="K147" s="1195"/>
      <c r="L147" s="1195"/>
      <c r="M147" s="1195"/>
      <c r="N147" s="1195"/>
      <c r="O147" s="1355"/>
      <c r="P147" s="1355"/>
      <c r="Q147" s="1393"/>
      <c r="R147" s="1394"/>
      <c r="S147" s="1394"/>
      <c r="T147" s="1394"/>
      <c r="U147" s="1394"/>
      <c r="V147" s="1394"/>
      <c r="W147" s="1394"/>
      <c r="X147" s="1394"/>
      <c r="Y147" s="1394"/>
      <c r="Z147" s="1394"/>
      <c r="AA147" s="1394"/>
      <c r="AB147" s="1394"/>
      <c r="AC147" s="1394"/>
      <c r="AD147" s="1394"/>
      <c r="AE147" s="1394"/>
      <c r="AF147" s="1394"/>
      <c r="AG147" s="1394"/>
      <c r="AH147" s="1394"/>
      <c r="AI147" s="1394"/>
      <c r="AJ147" s="1394"/>
      <c r="AK147" s="1394"/>
      <c r="AL147" s="1394"/>
      <c r="AM147" s="1394"/>
      <c r="AN147" s="1394"/>
      <c r="AO147" s="1394"/>
      <c r="AP147" s="1394"/>
      <c r="AQ147" s="1394"/>
      <c r="AR147" s="1394"/>
      <c r="AS147" s="1394"/>
      <c r="AT147" s="1394"/>
      <c r="AU147" s="1394"/>
      <c r="AV147" s="1394"/>
      <c r="AW147" s="1394"/>
      <c r="AX147" s="1394"/>
      <c r="AY147" s="1394"/>
      <c r="AZ147" s="1394"/>
      <c r="BA147" s="1394"/>
      <c r="BB147" s="1394"/>
      <c r="BC147" s="1394"/>
      <c r="BD147" s="1394"/>
      <c r="BE147" s="1394"/>
      <c r="BF147" s="1394"/>
      <c r="BG147" s="1394"/>
      <c r="BH147" s="1394"/>
      <c r="BI147" s="1395"/>
      <c r="BJ147" s="1355"/>
      <c r="BK147" s="1355"/>
      <c r="BL147" s="1357" t="s">
        <v>476</v>
      </c>
    </row>
    <row r="148" spans="1:64" hidden="1" outlineLevel="2">
      <c r="B148" s="1150"/>
      <c r="C148" s="1150"/>
      <c r="D148" s="1150"/>
      <c r="E148" s="1150"/>
      <c r="F148" s="1417" t="s">
        <v>176</v>
      </c>
      <c r="G148" s="1195" t="s">
        <v>177</v>
      </c>
      <c r="H148"/>
      <c r="I148" s="1195"/>
      <c r="J148" s="866"/>
      <c r="K148" s="1195"/>
      <c r="L148" s="1195"/>
      <c r="M148" s="1195"/>
      <c r="N148" s="1195"/>
      <c r="O148" s="1355"/>
      <c r="P148" s="1355"/>
      <c r="Q148" s="1393"/>
      <c r="R148" s="1394"/>
      <c r="S148" s="1394"/>
      <c r="T148" s="1394"/>
      <c r="U148" s="1394"/>
      <c r="V148" s="1394"/>
      <c r="W148" s="1394"/>
      <c r="X148" s="1394"/>
      <c r="Y148" s="1394"/>
      <c r="Z148" s="1394"/>
      <c r="AA148" s="1394"/>
      <c r="AB148" s="1394"/>
      <c r="AC148" s="1394"/>
      <c r="AD148" s="1394"/>
      <c r="AE148" s="1394"/>
      <c r="AF148" s="1394"/>
      <c r="AG148" s="1394"/>
      <c r="AH148" s="1394"/>
      <c r="AI148" s="1394"/>
      <c r="AJ148" s="1394"/>
      <c r="AK148" s="1394"/>
      <c r="AL148" s="1394"/>
      <c r="AM148" s="1394"/>
      <c r="AN148" s="1394"/>
      <c r="AO148" s="1394"/>
      <c r="AP148" s="1394"/>
      <c r="AQ148" s="1394"/>
      <c r="AR148" s="1394"/>
      <c r="AS148" s="1394"/>
      <c r="AT148" s="1394"/>
      <c r="AU148" s="1394"/>
      <c r="AV148" s="1394"/>
      <c r="AW148" s="1394"/>
      <c r="AX148" s="1394"/>
      <c r="AY148" s="1394"/>
      <c r="AZ148" s="1394"/>
      <c r="BA148" s="1394"/>
      <c r="BB148" s="1394"/>
      <c r="BC148" s="1394"/>
      <c r="BD148" s="1394"/>
      <c r="BE148" s="1394"/>
      <c r="BF148" s="1394"/>
      <c r="BG148" s="1394"/>
      <c r="BH148" s="1394"/>
      <c r="BI148" s="1395"/>
      <c r="BJ148" s="1355"/>
      <c r="BK148" s="1355"/>
      <c r="BL148" s="1358"/>
    </row>
    <row r="149" spans="1:64" hidden="1" outlineLevel="2">
      <c r="B149" s="1150"/>
      <c r="C149" s="1150"/>
      <c r="D149" s="1150"/>
      <c r="E149" s="1150"/>
      <c r="F149" s="1417"/>
      <c r="G149" s="1195"/>
      <c r="H149"/>
      <c r="I149" s="1195"/>
      <c r="J149" s="866"/>
      <c r="K149" s="1195"/>
      <c r="L149" s="1195"/>
      <c r="M149" s="1195"/>
      <c r="N149" s="1195"/>
      <c r="O149" s="1355"/>
      <c r="P149" s="1355"/>
      <c r="Q149" s="878"/>
      <c r="R149" s="879"/>
      <c r="S149" s="892"/>
      <c r="T149" s="892"/>
      <c r="U149" s="1083"/>
      <c r="V149" s="1083"/>
      <c r="W149" s="1083"/>
      <c r="X149" s="1083"/>
      <c r="Y149" s="1083"/>
      <c r="Z149" s="1083"/>
      <c r="AA149" s="1083"/>
      <c r="AB149" s="1083"/>
      <c r="AC149" s="1083"/>
      <c r="AD149" s="892"/>
      <c r="AE149" s="1083"/>
      <c r="AF149" s="879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880"/>
      <c r="BJ149" s="1355"/>
      <c r="BK149" s="1355"/>
      <c r="BL149" s="1358"/>
    </row>
    <row r="150" spans="1:64" ht="38.25" hidden="1" outlineLevel="2">
      <c r="B150" s="1150"/>
      <c r="C150" s="1150"/>
      <c r="D150" s="1150"/>
      <c r="E150" s="1150"/>
      <c r="F150" s="1417"/>
      <c r="G150" s="1195"/>
      <c r="H150"/>
      <c r="I150" s="1195"/>
      <c r="J150" s="866"/>
      <c r="K150" s="1195"/>
      <c r="L150" s="1195"/>
      <c r="M150" s="1195"/>
      <c r="N150" s="1195"/>
      <c r="O150" s="1355"/>
      <c r="P150" s="1355"/>
      <c r="Q150" s="876" t="s">
        <v>201</v>
      </c>
      <c r="R150" s="876" t="s">
        <v>202</v>
      </c>
      <c r="S150" s="908"/>
      <c r="T150" s="908"/>
      <c r="U150" s="908"/>
      <c r="V150" s="908"/>
      <c r="W150" s="908"/>
      <c r="X150" s="908"/>
      <c r="Y150" s="908"/>
      <c r="Z150" s="908"/>
      <c r="AA150" s="908"/>
      <c r="AB150" s="908"/>
      <c r="AC150" s="908"/>
      <c r="AD150" s="908"/>
      <c r="AE150" s="908"/>
      <c r="AF150" s="908"/>
      <c r="AG150" s="908"/>
      <c r="AH150" s="908"/>
      <c r="AI150" s="908"/>
      <c r="AJ150" s="908"/>
      <c r="AK150" s="908"/>
      <c r="AL150" s="908"/>
      <c r="AM150" s="908"/>
      <c r="AN150" s="908"/>
      <c r="AO150" s="908"/>
      <c r="AP150" s="908"/>
      <c r="AQ150" s="908"/>
      <c r="AR150" s="908"/>
      <c r="AS150" s="908"/>
      <c r="AT150" s="908"/>
      <c r="AU150" s="908"/>
      <c r="AV150" s="908"/>
      <c r="AW150" s="908"/>
      <c r="AX150" s="908"/>
      <c r="AY150" s="908"/>
      <c r="AZ150" s="908"/>
      <c r="BA150" s="908"/>
      <c r="BB150" s="908"/>
      <c r="BC150" s="908"/>
      <c r="BD150" s="908"/>
      <c r="BE150" s="908"/>
      <c r="BF150" s="908"/>
      <c r="BG150" s="908"/>
      <c r="BH150" s="908"/>
      <c r="BI150" s="876" t="s">
        <v>203</v>
      </c>
      <c r="BJ150" s="1355"/>
      <c r="BK150" s="1355"/>
      <c r="BL150" s="1358"/>
    </row>
    <row r="151" spans="1:64" ht="15.75" hidden="1" outlineLevel="2">
      <c r="A151" s="21" t="s">
        <v>477</v>
      </c>
      <c r="B151" s="431">
        <f t="shared" ref="B151" si="11">CEILING(BS47*$B$9*$B$6*$B$7,50)</f>
        <v>0</v>
      </c>
      <c r="C151" s="358">
        <f t="shared" ref="C151" si="12">CEILING(BT47*$B$9*$B$6*$B$7,50)</f>
        <v>0</v>
      </c>
      <c r="D151" s="358">
        <f t="shared" ref="D151" si="13">CEILING(BU47*$B$9*$B$6*$B$7,50)</f>
        <v>0</v>
      </c>
      <c r="E151" s="358">
        <f t="shared" ref="E151" si="14">CEILING(BV47*$B$9*$B$6*$B$7,50)</f>
        <v>0</v>
      </c>
      <c r="F151" s="358">
        <f t="shared" ref="F151" si="15">CEILING(BW47*$B$9*$B$6*$B$7,50)</f>
        <v>0</v>
      </c>
      <c r="G151" s="358">
        <f t="shared" ref="G151" si="16">CEILING(BX47*$B$9*$B$6*$B$7,50)</f>
        <v>0</v>
      </c>
      <c r="H151"/>
      <c r="I151" s="358">
        <f>CEILING(BZ47*$B$9*$B$6*$B$7,50)</f>
        <v>0</v>
      </c>
      <c r="J151" s="358"/>
      <c r="K151" s="358">
        <f t="shared" ref="K151" si="17">CEILING(CA47*$B$9*$B$6*$B$7,50)</f>
        <v>0</v>
      </c>
      <c r="L151" s="358">
        <f t="shared" ref="L151" si="18">CEILING(CB47*$B$9*$B$6*$B$7,50)</f>
        <v>0</v>
      </c>
      <c r="M151" s="358">
        <f t="shared" ref="M151" si="19">CEILING(CC47*$B$9*$B$6*$B$7,50)</f>
        <v>0</v>
      </c>
      <c r="N151" s="358">
        <f t="shared" ref="N151" si="20">CEILING(CD47*$B$9*$B$6*$B$7,50)</f>
        <v>0</v>
      </c>
      <c r="O151">
        <v>8950</v>
      </c>
      <c r="P151">
        <v>1450</v>
      </c>
      <c r="Q151">
        <v>2450</v>
      </c>
      <c r="R151">
        <v>4450</v>
      </c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>
        <v>8950</v>
      </c>
      <c r="BJ151" s="102">
        <v>3000</v>
      </c>
      <c r="BK151" s="97">
        <f>CEILING(CL47*$B$9*$B$6*$B$7,50)</f>
        <v>0</v>
      </c>
      <c r="BL151" s="24">
        <v>2200</v>
      </c>
    </row>
    <row r="152" spans="1:64" ht="15.75" hidden="1" outlineLevel="2">
      <c r="B152" s="432">
        <v>850</v>
      </c>
      <c r="C152" s="433">
        <v>1210</v>
      </c>
      <c r="D152" s="433">
        <v>1210</v>
      </c>
      <c r="E152" s="434">
        <v>2150</v>
      </c>
      <c r="F152" s="97">
        <v>21950</v>
      </c>
      <c r="G152" s="97">
        <v>36950</v>
      </c>
      <c r="H152"/>
      <c r="I152" s="433">
        <v>3460</v>
      </c>
      <c r="J152" s="433"/>
      <c r="K152" s="433">
        <v>3510</v>
      </c>
      <c r="L152" s="433">
        <v>3580</v>
      </c>
      <c r="M152" s="433">
        <v>3700</v>
      </c>
      <c r="N152" s="433">
        <v>3760</v>
      </c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 s="170">
        <f>BJ151/BJ167-1</f>
        <v>0.14942528735632177</v>
      </c>
      <c r="BK152"/>
    </row>
    <row r="153" spans="1:64" hidden="1" outlineLevel="2">
      <c r="B153" s="21" t="s">
        <v>477</v>
      </c>
      <c r="C153" s="21" t="s">
        <v>477</v>
      </c>
      <c r="D153" s="21" t="s">
        <v>477</v>
      </c>
      <c r="E153" s="435">
        <v>45085</v>
      </c>
      <c r="F153" s="410" t="s">
        <v>447</v>
      </c>
      <c r="G153" s="436">
        <f>CEILING(BX49*$B$9*$B$6*$B$7,50)</f>
        <v>0</v>
      </c>
      <c r="H153"/>
      <c r="I153" s="170">
        <f>I152/I168-1</f>
        <v>0</v>
      </c>
      <c r="J153" s="170"/>
      <c r="K153" s="170">
        <f>K152/K168-1</f>
        <v>0</v>
      </c>
      <c r="L153" s="170">
        <f>L152/L168-1</f>
        <v>0</v>
      </c>
      <c r="M153" s="170">
        <f>M152/M168-1</f>
        <v>0</v>
      </c>
      <c r="N153" s="170">
        <f>N152/N168-1</f>
        <v>0</v>
      </c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 s="21" t="s">
        <v>477</v>
      </c>
      <c r="BK153"/>
    </row>
    <row r="154" spans="1:64" hidden="1" outlineLevel="2">
      <c r="B154"/>
      <c r="C154"/>
      <c r="D154"/>
      <c r="E154"/>
      <c r="F154" s="410" t="s">
        <v>449</v>
      </c>
      <c r="G154" s="436">
        <f>CEILING(BX50*$B$9*$B$6*$B$7,50)</f>
        <v>0</v>
      </c>
      <c r="H154"/>
      <c r="I154" s="21" t="s">
        <v>477</v>
      </c>
      <c r="J154" s="21"/>
      <c r="K154" s="21" t="s">
        <v>477</v>
      </c>
      <c r="L154" s="21" t="s">
        <v>477</v>
      </c>
      <c r="M154" s="21" t="s">
        <v>477</v>
      </c>
      <c r="N154" s="21" t="s">
        <v>477</v>
      </c>
      <c r="O154" s="466"/>
      <c r="P154" s="466"/>
      <c r="Q154" s="142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</row>
    <row r="155" spans="1:64" hidden="1" outlineLevel="2">
      <c r="B155" s="124">
        <v>475</v>
      </c>
      <c r="C155" s="124">
        <v>790</v>
      </c>
      <c r="D155" s="124">
        <v>790</v>
      </c>
      <c r="E155"/>
      <c r="F155" s="410"/>
      <c r="G155" s="436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</row>
    <row r="156" spans="1:64" hidden="1" outlineLevel="2">
      <c r="B156" s="99">
        <f>B152-B155</f>
        <v>375</v>
      </c>
      <c r="C156" s="99">
        <f>C152-C155</f>
        <v>420</v>
      </c>
      <c r="D156"/>
      <c r="E156"/>
      <c r="F156" s="410" t="s">
        <v>451</v>
      </c>
      <c r="G156" s="436">
        <f>CEILING(BX51*$B$9*$B$6*$B$7,50)</f>
        <v>0</v>
      </c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</row>
    <row r="157" spans="1:64" hidden="1" outlineLevel="2">
      <c r="B157"/>
      <c r="C157"/>
      <c r="D157"/>
      <c r="E157"/>
      <c r="F157" s="437"/>
      <c r="G157" s="438"/>
      <c r="H157"/>
      <c r="I157" s="99"/>
      <c r="J157" s="99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</row>
    <row r="158" spans="1:64" hidden="1" outlineLevel="2"/>
    <row r="159" spans="1:64" hidden="1" outlineLevel="1"/>
    <row r="160" spans="1:64" collapsed="1"/>
    <row r="161" spans="2:66" hidden="1" outlineLevel="1">
      <c r="B161" s="1409" t="s">
        <v>170</v>
      </c>
      <c r="C161" s="1410"/>
      <c r="D161" s="1410"/>
      <c r="E161" s="1411"/>
      <c r="F161" s="1256" t="s">
        <v>171</v>
      </c>
      <c r="G161" s="1256"/>
      <c r="H161" s="124"/>
      <c r="I161" s="1412" t="s">
        <v>188</v>
      </c>
      <c r="J161" s="1413"/>
      <c r="K161" s="1413"/>
      <c r="L161" s="1413"/>
      <c r="M161" s="1413"/>
      <c r="N161" s="1414"/>
      <c r="O161" s="1261" t="s">
        <v>194</v>
      </c>
      <c r="P161" s="1262"/>
      <c r="Q161" s="1262"/>
      <c r="R161" s="1262"/>
      <c r="S161" s="1415"/>
      <c r="T161" s="1415"/>
      <c r="U161" s="1415"/>
      <c r="V161" s="1415"/>
      <c r="W161" s="1415"/>
      <c r="X161" s="1415"/>
      <c r="Y161" s="1415"/>
      <c r="Z161" s="1415"/>
      <c r="AA161" s="1415"/>
      <c r="AB161" s="1415"/>
      <c r="AC161" s="1415"/>
      <c r="AD161" s="1415"/>
      <c r="AE161" s="1415"/>
      <c r="AF161" s="1415"/>
      <c r="AG161" s="1415"/>
      <c r="AH161" s="1415"/>
      <c r="AI161" s="1415"/>
      <c r="AJ161" s="1415"/>
      <c r="AK161" s="1415"/>
      <c r="AL161" s="1415"/>
      <c r="AM161" s="1415"/>
      <c r="AN161" s="1415"/>
      <c r="AO161" s="1415"/>
      <c r="AP161" s="1415"/>
      <c r="AQ161" s="1415"/>
      <c r="AR161" s="1415"/>
      <c r="AS161" s="1415"/>
      <c r="AT161" s="1415"/>
      <c r="AU161" s="1415"/>
      <c r="AV161" s="1415"/>
      <c r="AW161" s="1415"/>
      <c r="AX161" s="1415"/>
      <c r="AY161" s="1415"/>
      <c r="AZ161" s="1415"/>
      <c r="BA161" s="1415"/>
      <c r="BB161" s="1415"/>
      <c r="BC161" s="1415"/>
      <c r="BD161" s="1415"/>
      <c r="BE161" s="1415"/>
      <c r="BF161" s="1415"/>
      <c r="BG161" s="1415"/>
      <c r="BH161" s="1415"/>
      <c r="BI161" s="1262"/>
      <c r="BJ161" s="1262"/>
      <c r="BK161" s="1263"/>
    </row>
    <row r="162" spans="2:66" hidden="1" outlineLevel="1">
      <c r="B162" s="1372" t="s">
        <v>473</v>
      </c>
      <c r="C162" s="1372" t="s">
        <v>474</v>
      </c>
      <c r="D162" s="1372" t="s">
        <v>475</v>
      </c>
      <c r="E162" s="1372" t="s">
        <v>426</v>
      </c>
      <c r="F162" s="1372" t="s">
        <v>427</v>
      </c>
      <c r="G162" s="1372"/>
      <c r="H162" s="124"/>
      <c r="I162" s="1406">
        <v>600</v>
      </c>
      <c r="J162" s="872"/>
      <c r="K162" s="1406">
        <v>700</v>
      </c>
      <c r="L162" s="1406">
        <v>800</v>
      </c>
      <c r="M162" s="1406">
        <v>900</v>
      </c>
      <c r="N162" s="1406">
        <v>1000</v>
      </c>
      <c r="O162" s="1356" t="s">
        <v>428</v>
      </c>
      <c r="P162" s="1356" t="s">
        <v>196</v>
      </c>
      <c r="Q162" s="1376" t="s">
        <v>429</v>
      </c>
      <c r="R162" s="1377"/>
      <c r="S162" s="1377"/>
      <c r="T162" s="1377"/>
      <c r="U162" s="1377"/>
      <c r="V162" s="1377"/>
      <c r="W162" s="1377"/>
      <c r="X162" s="1377"/>
      <c r="Y162" s="1377"/>
      <c r="Z162" s="1377"/>
      <c r="AA162" s="1377"/>
      <c r="AB162" s="1377"/>
      <c r="AC162" s="1377"/>
      <c r="AD162" s="1377"/>
      <c r="AE162" s="1377"/>
      <c r="AF162" s="1378"/>
      <c r="AG162" s="1377"/>
      <c r="AH162" s="1377"/>
      <c r="AI162" s="1377"/>
      <c r="AJ162" s="1377"/>
      <c r="AK162" s="1377"/>
      <c r="AL162" s="1377"/>
      <c r="AM162" s="1377"/>
      <c r="AN162" s="1377"/>
      <c r="AO162" s="1377"/>
      <c r="AP162" s="1377"/>
      <c r="AQ162" s="1377"/>
      <c r="AR162" s="1377"/>
      <c r="AS162" s="1377"/>
      <c r="AT162" s="1377"/>
      <c r="AU162" s="1377"/>
      <c r="AV162" s="1377"/>
      <c r="AW162" s="1377"/>
      <c r="AX162" s="1377"/>
      <c r="AY162" s="1377"/>
      <c r="AZ162" s="1377"/>
      <c r="BA162" s="1377"/>
      <c r="BB162" s="1377"/>
      <c r="BC162" s="1377"/>
      <c r="BD162" s="1377"/>
      <c r="BE162" s="1377"/>
      <c r="BF162" s="1377"/>
      <c r="BG162" s="1377"/>
      <c r="BH162" s="1377"/>
      <c r="BI162" s="1379"/>
      <c r="BJ162" s="1356" t="s">
        <v>430</v>
      </c>
      <c r="BK162" s="1356" t="s">
        <v>431</v>
      </c>
    </row>
    <row r="163" spans="2:66" hidden="1" outlineLevel="1">
      <c r="B163" s="1372"/>
      <c r="C163" s="1372"/>
      <c r="D163" s="1372"/>
      <c r="E163" s="1372"/>
      <c r="F163" s="873"/>
      <c r="G163" s="873"/>
      <c r="H163" s="124"/>
      <c r="I163" s="1406"/>
      <c r="J163" s="872"/>
      <c r="K163" s="1406"/>
      <c r="L163" s="1406"/>
      <c r="M163" s="1406"/>
      <c r="N163" s="1406"/>
      <c r="O163" s="1356"/>
      <c r="P163" s="1356"/>
      <c r="Q163" s="1380"/>
      <c r="R163" s="1381"/>
      <c r="S163" s="1381"/>
      <c r="T163" s="1381"/>
      <c r="U163" s="1381"/>
      <c r="V163" s="1381"/>
      <c r="W163" s="1381"/>
      <c r="X163" s="1381"/>
      <c r="Y163" s="1381"/>
      <c r="Z163" s="1381"/>
      <c r="AA163" s="1381"/>
      <c r="AB163" s="1381"/>
      <c r="AC163" s="1381"/>
      <c r="AD163" s="1381"/>
      <c r="AE163" s="1381"/>
      <c r="AF163" s="1381"/>
      <c r="AG163" s="1381"/>
      <c r="AH163" s="1381"/>
      <c r="AI163" s="1381"/>
      <c r="AJ163" s="1381"/>
      <c r="AK163" s="1381"/>
      <c r="AL163" s="1381"/>
      <c r="AM163" s="1381"/>
      <c r="AN163" s="1381"/>
      <c r="AO163" s="1381"/>
      <c r="AP163" s="1381"/>
      <c r="AQ163" s="1381"/>
      <c r="AR163" s="1381"/>
      <c r="AS163" s="1381"/>
      <c r="AT163" s="1381"/>
      <c r="AU163" s="1381"/>
      <c r="AV163" s="1381"/>
      <c r="AW163" s="1381"/>
      <c r="AX163" s="1381"/>
      <c r="AY163" s="1381"/>
      <c r="AZ163" s="1381"/>
      <c r="BA163" s="1381"/>
      <c r="BB163" s="1381"/>
      <c r="BC163" s="1381"/>
      <c r="BD163" s="1381"/>
      <c r="BE163" s="1381"/>
      <c r="BF163" s="1381"/>
      <c r="BG163" s="1381"/>
      <c r="BH163" s="1381"/>
      <c r="BI163" s="1382"/>
      <c r="BJ163" s="1356"/>
      <c r="BK163" s="1356"/>
    </row>
    <row r="164" spans="2:66" hidden="1" outlineLevel="1">
      <c r="B164" s="1372"/>
      <c r="C164" s="1372"/>
      <c r="D164" s="1372"/>
      <c r="E164" s="1372"/>
      <c r="F164" s="1418" t="s">
        <v>176</v>
      </c>
      <c r="G164" s="1406" t="s">
        <v>177</v>
      </c>
      <c r="H164" s="124"/>
      <c r="I164" s="1406"/>
      <c r="J164" s="872"/>
      <c r="K164" s="1406"/>
      <c r="L164" s="1406"/>
      <c r="M164" s="1406"/>
      <c r="N164" s="1406"/>
      <c r="O164" s="1356"/>
      <c r="P164" s="1356"/>
      <c r="Q164" s="1380"/>
      <c r="R164" s="1381"/>
      <c r="S164" s="1381"/>
      <c r="T164" s="1381"/>
      <c r="U164" s="1381"/>
      <c r="V164" s="1381"/>
      <c r="W164" s="1381"/>
      <c r="X164" s="1381"/>
      <c r="Y164" s="1381"/>
      <c r="Z164" s="1381"/>
      <c r="AA164" s="1381"/>
      <c r="AB164" s="1381"/>
      <c r="AC164" s="1381"/>
      <c r="AD164" s="1381"/>
      <c r="AE164" s="1381"/>
      <c r="AF164" s="1381"/>
      <c r="AG164" s="1381"/>
      <c r="AH164" s="1381"/>
      <c r="AI164" s="1381"/>
      <c r="AJ164" s="1381"/>
      <c r="AK164" s="1381"/>
      <c r="AL164" s="1381"/>
      <c r="AM164" s="1381"/>
      <c r="AN164" s="1381"/>
      <c r="AO164" s="1381"/>
      <c r="AP164" s="1381"/>
      <c r="AQ164" s="1381"/>
      <c r="AR164" s="1381"/>
      <c r="AS164" s="1381"/>
      <c r="AT164" s="1381"/>
      <c r="AU164" s="1381"/>
      <c r="AV164" s="1381"/>
      <c r="AW164" s="1381"/>
      <c r="AX164" s="1381"/>
      <c r="AY164" s="1381"/>
      <c r="AZ164" s="1381"/>
      <c r="BA164" s="1381"/>
      <c r="BB164" s="1381"/>
      <c r="BC164" s="1381"/>
      <c r="BD164" s="1381"/>
      <c r="BE164" s="1381"/>
      <c r="BF164" s="1381"/>
      <c r="BG164" s="1381"/>
      <c r="BH164" s="1381"/>
      <c r="BI164" s="1382"/>
      <c r="BJ164" s="1356"/>
      <c r="BK164" s="1356"/>
      <c r="BM164" s="24">
        <v>4200</v>
      </c>
      <c r="BN164" s="21" t="s">
        <v>478</v>
      </c>
    </row>
    <row r="165" spans="2:66" hidden="1" outlineLevel="1">
      <c r="B165" s="1372"/>
      <c r="C165" s="1372"/>
      <c r="D165" s="1372"/>
      <c r="E165" s="1372"/>
      <c r="F165" s="1418"/>
      <c r="G165" s="1406"/>
      <c r="H165" s="124"/>
      <c r="I165" s="1406"/>
      <c r="J165" s="872"/>
      <c r="K165" s="1406"/>
      <c r="L165" s="1406"/>
      <c r="M165" s="1406"/>
      <c r="N165" s="1406"/>
      <c r="O165" s="1356"/>
      <c r="P165" s="1356"/>
      <c r="Q165" s="881"/>
      <c r="R165" s="882"/>
      <c r="S165" s="891"/>
      <c r="T165" s="891"/>
      <c r="U165" s="1082"/>
      <c r="V165" s="1082"/>
      <c r="W165" s="1082"/>
      <c r="X165" s="1082"/>
      <c r="Y165" s="1082"/>
      <c r="Z165" s="1082"/>
      <c r="AA165" s="1082"/>
      <c r="AB165" s="1082"/>
      <c r="AC165" s="1082"/>
      <c r="AD165" s="891"/>
      <c r="AE165" s="1082"/>
      <c r="AF165" s="882"/>
      <c r="AG165" s="994"/>
      <c r="AH165" s="994"/>
      <c r="AI165" s="994"/>
      <c r="AJ165" s="994"/>
      <c r="AK165" s="994"/>
      <c r="AL165" s="994"/>
      <c r="AM165" s="994"/>
      <c r="AN165" s="994"/>
      <c r="AO165" s="994"/>
      <c r="AP165" s="994"/>
      <c r="AQ165" s="994"/>
      <c r="AR165" s="994"/>
      <c r="AS165" s="994"/>
      <c r="AT165" s="994"/>
      <c r="AU165" s="994"/>
      <c r="AV165" s="994"/>
      <c r="AW165" s="994"/>
      <c r="AX165" s="994"/>
      <c r="AY165" s="994"/>
      <c r="AZ165" s="994"/>
      <c r="BA165" s="994"/>
      <c r="BB165" s="994"/>
      <c r="BC165" s="994"/>
      <c r="BD165" s="994"/>
      <c r="BE165" s="994"/>
      <c r="BF165" s="994"/>
      <c r="BG165" s="994"/>
      <c r="BH165" s="994"/>
      <c r="BI165" s="883"/>
      <c r="BJ165" s="1356"/>
      <c r="BK165" s="1356"/>
      <c r="BM165" s="24">
        <v>700</v>
      </c>
      <c r="BN165" s="21" t="s">
        <v>479</v>
      </c>
    </row>
    <row r="166" spans="2:66" ht="38.25" hidden="1" outlineLevel="1">
      <c r="B166" s="1372"/>
      <c r="C166" s="1372"/>
      <c r="D166" s="1372"/>
      <c r="E166" s="1372"/>
      <c r="F166" s="1418"/>
      <c r="G166" s="1406"/>
      <c r="H166" s="124"/>
      <c r="I166" s="1406"/>
      <c r="J166" s="872"/>
      <c r="K166" s="1406"/>
      <c r="L166" s="1406"/>
      <c r="M166" s="1406"/>
      <c r="N166" s="1406"/>
      <c r="O166" s="1356"/>
      <c r="P166" s="1356"/>
      <c r="Q166" s="877" t="s">
        <v>201</v>
      </c>
      <c r="R166" s="877" t="s">
        <v>202</v>
      </c>
      <c r="S166" s="909"/>
      <c r="T166" s="909"/>
      <c r="U166" s="909"/>
      <c r="V166" s="909"/>
      <c r="W166" s="909"/>
      <c r="X166" s="909"/>
      <c r="Y166" s="909"/>
      <c r="Z166" s="909"/>
      <c r="AA166" s="909"/>
      <c r="AB166" s="909"/>
      <c r="AC166" s="909"/>
      <c r="AD166" s="909"/>
      <c r="AE166" s="909"/>
      <c r="AF166" s="909"/>
      <c r="AG166" s="909"/>
      <c r="AH166" s="909"/>
      <c r="AI166" s="909"/>
      <c r="AJ166" s="909"/>
      <c r="AK166" s="909"/>
      <c r="AL166" s="909"/>
      <c r="AM166" s="909"/>
      <c r="AN166" s="909"/>
      <c r="AO166" s="909"/>
      <c r="AP166" s="909"/>
      <c r="AQ166" s="909"/>
      <c r="AR166" s="909"/>
      <c r="AS166" s="909"/>
      <c r="AT166" s="909"/>
      <c r="AU166" s="909"/>
      <c r="AV166" s="909"/>
      <c r="AW166" s="909"/>
      <c r="AX166" s="909"/>
      <c r="AY166" s="909"/>
      <c r="AZ166" s="909"/>
      <c r="BA166" s="909"/>
      <c r="BB166" s="909"/>
      <c r="BC166" s="909"/>
      <c r="BD166" s="909"/>
      <c r="BE166" s="909"/>
      <c r="BF166" s="909"/>
      <c r="BG166" s="909"/>
      <c r="BH166" s="909"/>
      <c r="BI166" s="877" t="s">
        <v>203</v>
      </c>
      <c r="BJ166" s="1356"/>
      <c r="BK166" s="1356"/>
    </row>
    <row r="167" spans="2:66" ht="15.75" hidden="1" outlineLevel="1">
      <c r="B167" s="492" t="e">
        <f t="shared" ref="B167" si="21">CEILING(BS63*$B$9*$B$6*$B$7,50)</f>
        <v>#VALUE!</v>
      </c>
      <c r="C167" s="357" t="e">
        <f t="shared" ref="C167" si="22">CEILING(BT63*$B$9*$B$6*$B$7,50)</f>
        <v>#VALUE!</v>
      </c>
      <c r="D167" s="357">
        <f t="shared" ref="D167" si="23">CEILING(BU63*$B$9*$B$6*$B$7,50)</f>
        <v>0</v>
      </c>
      <c r="E167" s="357">
        <f t="shared" ref="E167" si="24">CEILING(BV63*$B$9*$B$6*$B$7,50)</f>
        <v>0</v>
      </c>
      <c r="F167" s="357">
        <f t="shared" ref="F167" si="25">CEILING(BW63*$B$9*$B$6*$B$7,50)</f>
        <v>0</v>
      </c>
      <c r="G167" s="357">
        <f t="shared" ref="G167" si="26">CEILING(BX63*$B$9*$B$6*$B$7,50)</f>
        <v>0</v>
      </c>
      <c r="H167" s="124"/>
      <c r="I167" s="357">
        <f>CEILING(BZ63*$B$9*$B$6*$B$7,50)</f>
        <v>0</v>
      </c>
      <c r="J167" s="357"/>
      <c r="K167" s="357">
        <f>CEILING(CA63*$B$9*$B$6*$B$7,50)</f>
        <v>0</v>
      </c>
      <c r="L167" s="357">
        <f>CEILING(CB63*$B$9*$B$6*$B$7,50)</f>
        <v>0</v>
      </c>
      <c r="M167" s="357">
        <f>CEILING(CC63*$B$9*$B$6*$B$7,50)</f>
        <v>0</v>
      </c>
      <c r="N167" s="357">
        <f>CEILING(CD63*$B$9*$B$6*$B$7,50)</f>
        <v>0</v>
      </c>
      <c r="O167" s="124">
        <v>8950</v>
      </c>
      <c r="P167" s="124">
        <v>700</v>
      </c>
      <c r="Q167" s="124">
        <v>2450</v>
      </c>
      <c r="R167" s="124">
        <v>4450</v>
      </c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  <c r="AJ167" s="124"/>
      <c r="AK167" s="124"/>
      <c r="AL167" s="124"/>
      <c r="AM167" s="124"/>
      <c r="AN167" s="124"/>
      <c r="AO167" s="124"/>
      <c r="AP167" s="124"/>
      <c r="AQ167" s="124"/>
      <c r="AR167" s="124"/>
      <c r="AS167" s="124"/>
      <c r="AT167" s="124"/>
      <c r="AU167" s="124"/>
      <c r="AV167" s="124"/>
      <c r="AW167" s="124"/>
      <c r="AX167" s="124"/>
      <c r="AY167" s="124"/>
      <c r="AZ167" s="124"/>
      <c r="BA167" s="124"/>
      <c r="BB167" s="124"/>
      <c r="BC167" s="124"/>
      <c r="BD167" s="124"/>
      <c r="BE167" s="124"/>
      <c r="BF167" s="124"/>
      <c r="BG167" s="124"/>
      <c r="BH167" s="124"/>
      <c r="BI167" s="124">
        <v>8950</v>
      </c>
      <c r="BJ167" s="102">
        <v>2610</v>
      </c>
      <c r="BK167" s="134">
        <f>CEILING(CL63*$B$9*$B$6*$B$7,50)</f>
        <v>0</v>
      </c>
    </row>
    <row r="168" spans="2:66" ht="15.75" hidden="1" outlineLevel="1">
      <c r="B168" s="432">
        <v>850</v>
      </c>
      <c r="C168" s="433">
        <v>1210</v>
      </c>
      <c r="D168" s="433">
        <v>1210</v>
      </c>
      <c r="E168" s="134">
        <v>2150</v>
      </c>
      <c r="F168" s="134">
        <v>21950</v>
      </c>
      <c r="G168" s="134">
        <v>36950</v>
      </c>
      <c r="H168" s="124"/>
      <c r="I168" s="433">
        <v>3460</v>
      </c>
      <c r="J168" s="433"/>
      <c r="K168" s="433">
        <v>3510</v>
      </c>
      <c r="L168" s="433">
        <v>3580</v>
      </c>
      <c r="M168" s="433">
        <v>3700</v>
      </c>
      <c r="N168" s="433">
        <v>3760</v>
      </c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  <c r="AJ168" s="124"/>
      <c r="AK168" s="124"/>
      <c r="AL168" s="124"/>
      <c r="AM168" s="124"/>
      <c r="AN168" s="124"/>
      <c r="AO168" s="124"/>
      <c r="AP168" s="124"/>
      <c r="AQ168" s="124"/>
      <c r="AR168" s="124"/>
      <c r="AS168" s="124"/>
      <c r="AT168" s="124"/>
      <c r="AU168" s="124"/>
      <c r="AV168" s="124"/>
      <c r="AW168" s="124"/>
      <c r="AX168" s="124"/>
      <c r="AY168" s="124"/>
      <c r="AZ168" s="124"/>
      <c r="BA168" s="124"/>
      <c r="BB168" s="124"/>
      <c r="BC168" s="124"/>
      <c r="BD168" s="124"/>
      <c r="BE168" s="124"/>
      <c r="BF168" s="124"/>
      <c r="BG168" s="124"/>
      <c r="BH168" s="124"/>
      <c r="BI168" s="124"/>
      <c r="BJ168" s="124"/>
      <c r="BK168" s="124"/>
    </row>
    <row r="169" spans="2:66" hidden="1" outlineLevel="1">
      <c r="B169" s="124"/>
      <c r="C169" s="124"/>
      <c r="D169" s="124"/>
      <c r="E169" s="124"/>
      <c r="F169" s="493" t="s">
        <v>447</v>
      </c>
      <c r="G169" s="494">
        <f>CEILING(BX65*$B$9*$B$6*$B$7,50)</f>
        <v>0</v>
      </c>
      <c r="H169" s="124"/>
      <c r="I169" s="495"/>
      <c r="J169" s="495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  <c r="AJ169" s="124"/>
      <c r="AK169" s="124"/>
      <c r="AL169" s="124"/>
      <c r="AM169" s="124"/>
      <c r="AN169" s="124"/>
      <c r="AO169" s="124"/>
      <c r="AP169" s="124"/>
      <c r="AQ169" s="124"/>
      <c r="AR169" s="124"/>
      <c r="AS169" s="124"/>
      <c r="AT169" s="124"/>
      <c r="AU169" s="124"/>
      <c r="AV169" s="124"/>
      <c r="AW169" s="124"/>
      <c r="AX169" s="124"/>
      <c r="AY169" s="124"/>
      <c r="AZ169" s="124"/>
      <c r="BA169" s="124"/>
      <c r="BB169" s="124"/>
      <c r="BC169" s="124"/>
      <c r="BD169" s="124"/>
      <c r="BE169" s="124"/>
      <c r="BF169" s="124"/>
      <c r="BG169" s="124"/>
      <c r="BH169" s="124"/>
      <c r="BI169" s="124"/>
      <c r="BJ169" s="124"/>
      <c r="BK169" s="124"/>
    </row>
    <row r="170" spans="2:66" hidden="1" outlineLevel="1">
      <c r="B170" s="124"/>
      <c r="C170" s="124"/>
      <c r="D170" s="124"/>
      <c r="E170" s="124"/>
      <c r="F170" s="493" t="s">
        <v>449</v>
      </c>
      <c r="G170" s="494">
        <f>CEILING(BX66*$B$9*$B$6*$B$7,50)</f>
        <v>50</v>
      </c>
      <c r="H170" s="124"/>
      <c r="I170" s="496"/>
      <c r="J170" s="496"/>
      <c r="K170" s="496"/>
      <c r="L170" s="496"/>
      <c r="M170" s="496"/>
      <c r="N170" s="496"/>
      <c r="O170" s="496"/>
      <c r="P170" s="496"/>
      <c r="Q170" s="136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  <c r="AJ170" s="124"/>
      <c r="AK170" s="124"/>
      <c r="AL170" s="124"/>
      <c r="AM170" s="124"/>
      <c r="AN170" s="124"/>
      <c r="AO170" s="124"/>
      <c r="AP170" s="124"/>
      <c r="AQ170" s="124"/>
      <c r="AR170" s="124"/>
      <c r="AS170" s="124"/>
      <c r="AT170" s="124"/>
      <c r="AU170" s="124"/>
      <c r="AV170" s="124"/>
      <c r="AW170" s="124"/>
      <c r="AX170" s="124"/>
      <c r="AY170" s="124"/>
      <c r="AZ170" s="124"/>
      <c r="BA170" s="124"/>
      <c r="BB170" s="124"/>
      <c r="BC170" s="124"/>
      <c r="BD170" s="124"/>
      <c r="BE170" s="124"/>
      <c r="BF170" s="124"/>
      <c r="BG170" s="124"/>
      <c r="BH170" s="124"/>
      <c r="BI170" s="124"/>
      <c r="BJ170" s="124"/>
      <c r="BK170" s="124"/>
    </row>
    <row r="171" spans="2:66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237">
    <mergeCell ref="B116:E116"/>
    <mergeCell ref="F116:G116"/>
    <mergeCell ref="I116:N116"/>
    <mergeCell ref="O116:BK116"/>
    <mergeCell ref="F117:G117"/>
    <mergeCell ref="BL147:BL150"/>
    <mergeCell ref="F148:F150"/>
    <mergeCell ref="G148:G150"/>
    <mergeCell ref="B161:E161"/>
    <mergeCell ref="F161:G161"/>
    <mergeCell ref="I161:N161"/>
    <mergeCell ref="O161:BK161"/>
    <mergeCell ref="Q146:BI148"/>
    <mergeCell ref="BJ146:BJ150"/>
    <mergeCell ref="BK146:BK150"/>
    <mergeCell ref="B162:B166"/>
    <mergeCell ref="C162:C166"/>
    <mergeCell ref="D162:D166"/>
    <mergeCell ref="E162:E166"/>
    <mergeCell ref="F162:G162"/>
    <mergeCell ref="I162:I166"/>
    <mergeCell ref="K162:K166"/>
    <mergeCell ref="L162:L166"/>
    <mergeCell ref="M162:M166"/>
    <mergeCell ref="N162:N166"/>
    <mergeCell ref="O162:O166"/>
    <mergeCell ref="P162:P166"/>
    <mergeCell ref="Q162:BI164"/>
    <mergeCell ref="BJ162:BJ166"/>
    <mergeCell ref="BK162:BK166"/>
    <mergeCell ref="F164:F166"/>
    <mergeCell ref="G164:G166"/>
    <mergeCell ref="B145:E145"/>
    <mergeCell ref="F145:G145"/>
    <mergeCell ref="I145:N145"/>
    <mergeCell ref="O145:BK145"/>
    <mergeCell ref="B146:B150"/>
    <mergeCell ref="C146:C150"/>
    <mergeCell ref="D146:D150"/>
    <mergeCell ref="E146:E150"/>
    <mergeCell ref="F146:G146"/>
    <mergeCell ref="I146:I150"/>
    <mergeCell ref="K146:K150"/>
    <mergeCell ref="L146:L150"/>
    <mergeCell ref="M146:M150"/>
    <mergeCell ref="N146:N150"/>
    <mergeCell ref="O146:O150"/>
    <mergeCell ref="P146:P150"/>
    <mergeCell ref="I3:O3"/>
    <mergeCell ref="Q3:BM3"/>
    <mergeCell ref="N4:O4"/>
    <mergeCell ref="BL4:BM4"/>
    <mergeCell ref="A5:C5"/>
    <mergeCell ref="I5:K5"/>
    <mergeCell ref="Q5:BI5"/>
    <mergeCell ref="I6:K6"/>
    <mergeCell ref="Q6:BI6"/>
    <mergeCell ref="I7:K7"/>
    <mergeCell ref="Q7:BI7"/>
    <mergeCell ref="C11:O11"/>
    <mergeCell ref="BP11:BQ11"/>
    <mergeCell ref="BS11:BV11"/>
    <mergeCell ref="BW11:BX11"/>
    <mergeCell ref="BZ11:CD11"/>
    <mergeCell ref="CE11:CL11"/>
    <mergeCell ref="I12:N12"/>
    <mergeCell ref="BW12:BX12"/>
    <mergeCell ref="I8:I9"/>
    <mergeCell ref="CE12:CE15"/>
    <mergeCell ref="CF12:CF15"/>
    <mergeCell ref="CJ12:CJ15"/>
    <mergeCell ref="CL12:CL15"/>
    <mergeCell ref="CG12:CI14"/>
    <mergeCell ref="I14:M14"/>
    <mergeCell ref="C12:D14"/>
    <mergeCell ref="B53:I53"/>
    <mergeCell ref="L53:Q53"/>
    <mergeCell ref="BI53:BP53"/>
    <mergeCell ref="BR53:BW53"/>
    <mergeCell ref="N54:Q54"/>
    <mergeCell ref="BT54:BW54"/>
    <mergeCell ref="D55:H55"/>
    <mergeCell ref="N55:P55"/>
    <mergeCell ref="BK55:BO55"/>
    <mergeCell ref="BT55:BV55"/>
    <mergeCell ref="B57:C57"/>
    <mergeCell ref="O57:P57"/>
    <mergeCell ref="BI57:BJ57"/>
    <mergeCell ref="BU57:BV57"/>
    <mergeCell ref="B58:C58"/>
    <mergeCell ref="O58:P58"/>
    <mergeCell ref="BI58:BJ58"/>
    <mergeCell ref="BU58:BV58"/>
    <mergeCell ref="B55:C56"/>
    <mergeCell ref="AT57:AU57"/>
    <mergeCell ref="AY57:AZ57"/>
    <mergeCell ref="AG58:AH58"/>
    <mergeCell ref="AT58:AU58"/>
    <mergeCell ref="AY58:AZ58"/>
    <mergeCell ref="T55:AE55"/>
    <mergeCell ref="AD56:AE56"/>
    <mergeCell ref="AD57:AE57"/>
    <mergeCell ref="AD58:AE58"/>
    <mergeCell ref="B59:C59"/>
    <mergeCell ref="O59:P59"/>
    <mergeCell ref="BI59:BJ59"/>
    <mergeCell ref="BU59:BV59"/>
    <mergeCell ref="O63:P63"/>
    <mergeCell ref="BU63:BV63"/>
    <mergeCell ref="D82:F82"/>
    <mergeCell ref="BK82:BS82"/>
    <mergeCell ref="BR63:BR76"/>
    <mergeCell ref="AG59:AH59"/>
    <mergeCell ref="AT59:AU59"/>
    <mergeCell ref="AY59:AZ59"/>
    <mergeCell ref="AG60:AG62"/>
    <mergeCell ref="AG63:AG73"/>
    <mergeCell ref="AQ63:AQ76"/>
    <mergeCell ref="AT63:AU63"/>
    <mergeCell ref="AY63:AZ63"/>
    <mergeCell ref="AD59:AE59"/>
    <mergeCell ref="R63:R76"/>
    <mergeCell ref="AD63:AE63"/>
    <mergeCell ref="B82:C85"/>
    <mergeCell ref="D83:F83"/>
    <mergeCell ref="G83:I83"/>
    <mergeCell ref="L83:N83"/>
    <mergeCell ref="O83:Q83"/>
    <mergeCell ref="BK83:BM83"/>
    <mergeCell ref="D84:E84"/>
    <mergeCell ref="G84:H84"/>
    <mergeCell ref="O84:P84"/>
    <mergeCell ref="BK84:BM84"/>
    <mergeCell ref="AD85:AF88"/>
    <mergeCell ref="AG85:AI85"/>
    <mergeCell ref="AG86:AI86"/>
    <mergeCell ref="AJ86:AL86"/>
    <mergeCell ref="AM86:AM87"/>
    <mergeCell ref="U83:W83"/>
    <mergeCell ref="X83:Z83"/>
    <mergeCell ref="AA83:AA84"/>
    <mergeCell ref="X84:Y84"/>
    <mergeCell ref="AN86:AN87"/>
    <mergeCell ref="AG87:AH87"/>
    <mergeCell ref="AJ87:AK87"/>
    <mergeCell ref="B86:C86"/>
    <mergeCell ref="B87:C87"/>
    <mergeCell ref="B132:E132"/>
    <mergeCell ref="F132:G132"/>
    <mergeCell ref="I132:N132"/>
    <mergeCell ref="O132:BK132"/>
    <mergeCell ref="F133:G133"/>
    <mergeCell ref="B12:B14"/>
    <mergeCell ref="B60:B62"/>
    <mergeCell ref="B63:B73"/>
    <mergeCell ref="B117:B121"/>
    <mergeCell ref="B133:B137"/>
    <mergeCell ref="C117:C121"/>
    <mergeCell ref="C133:C137"/>
    <mergeCell ref="D117:D121"/>
    <mergeCell ref="D133:D137"/>
    <mergeCell ref="E117:E121"/>
    <mergeCell ref="E133:E137"/>
    <mergeCell ref="F119:F121"/>
    <mergeCell ref="F135:F137"/>
    <mergeCell ref="G119:G121"/>
    <mergeCell ref="G135:G137"/>
    <mergeCell ref="I117:I121"/>
    <mergeCell ref="I133:I137"/>
    <mergeCell ref="J83:J84"/>
    <mergeCell ref="K117:K121"/>
    <mergeCell ref="K133:K137"/>
    <mergeCell ref="L63:L76"/>
    <mergeCell ref="L117:L121"/>
    <mergeCell ref="L133:L137"/>
    <mergeCell ref="M117:M121"/>
    <mergeCell ref="M133:M137"/>
    <mergeCell ref="N117:N121"/>
    <mergeCell ref="N133:N137"/>
    <mergeCell ref="O117:O121"/>
    <mergeCell ref="O133:O137"/>
    <mergeCell ref="K83:K84"/>
    <mergeCell ref="P117:P121"/>
    <mergeCell ref="P133:P137"/>
    <mergeCell ref="Q8:Q9"/>
    <mergeCell ref="R12:R14"/>
    <mergeCell ref="R83:R84"/>
    <mergeCell ref="BI60:BI62"/>
    <mergeCell ref="BI63:BI73"/>
    <mergeCell ref="Q117:BI119"/>
    <mergeCell ref="O56:P56"/>
    <mergeCell ref="AG53:AN53"/>
    <mergeCell ref="AQ53:AV53"/>
    <mergeCell ref="AY53:BA53"/>
    <mergeCell ref="AS54:AV54"/>
    <mergeCell ref="AX54:BA54"/>
    <mergeCell ref="AG55:AH56"/>
    <mergeCell ref="AI55:AM55"/>
    <mergeCell ref="AS55:AU55"/>
    <mergeCell ref="AX55:AZ55"/>
    <mergeCell ref="AT56:AU56"/>
    <mergeCell ref="AY56:AZ56"/>
    <mergeCell ref="AG57:AH57"/>
    <mergeCell ref="R53:AF53"/>
    <mergeCell ref="T54:AF54"/>
    <mergeCell ref="AD89:AF89"/>
    <mergeCell ref="BJ117:BJ121"/>
    <mergeCell ref="BJ133:BJ137"/>
    <mergeCell ref="BK117:BK121"/>
    <mergeCell ref="BK133:BK137"/>
    <mergeCell ref="BL118:BL121"/>
    <mergeCell ref="BO12:BO15"/>
    <mergeCell ref="BP12:BP15"/>
    <mergeCell ref="BP31:BP35"/>
    <mergeCell ref="BQ12:BQ15"/>
    <mergeCell ref="BQ31:BQ35"/>
    <mergeCell ref="BQ84:BQ85"/>
    <mergeCell ref="BI55:BJ56"/>
    <mergeCell ref="BI83:BJ86"/>
    <mergeCell ref="Q133:BI135"/>
    <mergeCell ref="BN84:BP84"/>
    <mergeCell ref="BK85:BL85"/>
    <mergeCell ref="BN85:BO85"/>
    <mergeCell ref="BP30:BQ30"/>
    <mergeCell ref="AD90:AF90"/>
    <mergeCell ref="BI87:BJ87"/>
    <mergeCell ref="BI88:BJ88"/>
    <mergeCell ref="BR84:BR85"/>
    <mergeCell ref="BV12:BV15"/>
    <mergeCell ref="BW14:BW15"/>
    <mergeCell ref="BX14:BX15"/>
    <mergeCell ref="BZ12:BZ15"/>
    <mergeCell ref="CA12:CA15"/>
    <mergeCell ref="CB12:CB15"/>
    <mergeCell ref="CC12:CC15"/>
    <mergeCell ref="CD12:CD15"/>
    <mergeCell ref="BU56:BV56"/>
  </mergeCells>
  <pageMargins left="0.23622047244094499" right="0.23622047244094499" top="0.59055118110236204" bottom="0.31496062992126" header="0.59055118110236204" footer="0.31496062992126"/>
  <pageSetup paperSize="9" scale="50" firstPageNumber="47" orientation="landscape" useFirstPageNumber="1" r:id="rId1"/>
  <headerFooter>
    <oddFooter>&amp;L&amp;P&amp;R&amp;36ФУРНИТУРА</oddFooter>
  </headerFooter>
  <rowBreaks count="1" manualBreakCount="1">
    <brk id="85" max="16" man="1"/>
  </rowBreaks>
  <colBreaks count="2" manualBreakCount="2">
    <brk id="17" max="140" man="1"/>
    <brk id="32" max="140" man="1"/>
  </col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6">
    <tabColor theme="8" tint="0.39994506668294322"/>
  </sheetPr>
  <dimension ref="A1:T55"/>
  <sheetViews>
    <sheetView view="pageBreakPreview" zoomScale="70" zoomScaleNormal="110" zoomScalePageLayoutView="85" workbookViewId="0">
      <pane ySplit="1" topLeftCell="A2" activePane="bottomLeft" state="frozen"/>
      <selection pane="bottomLeft" activeCell="I11" sqref="I11"/>
    </sheetView>
  </sheetViews>
  <sheetFormatPr defaultColWidth="27.28515625" defaultRowHeight="15"/>
  <cols>
    <col min="1" max="1" width="23.42578125" style="24" customWidth="1"/>
    <col min="2" max="6" width="25.7109375" style="24" customWidth="1"/>
    <col min="7" max="7" width="32.85546875" style="24" hidden="1" customWidth="1"/>
    <col min="8" max="8" width="32.85546875" style="24" customWidth="1"/>
    <col min="9" max="9" width="34.5703125" style="24" customWidth="1"/>
    <col min="10" max="16384" width="27.28515625" style="24"/>
  </cols>
  <sheetData>
    <row r="1" spans="1:20" s="21" customFormat="1" ht="18" customHeight="1">
      <c r="A1" s="226"/>
      <c r="B1" s="3" t="s">
        <v>20</v>
      </c>
      <c r="C1" s="249"/>
      <c r="D1" s="25"/>
      <c r="E1" s="25"/>
      <c r="F1" s="25"/>
      <c r="G1" s="25"/>
      <c r="H1" s="25"/>
      <c r="I1" s="60"/>
      <c r="K1" s="284"/>
      <c r="L1" s="284"/>
      <c r="M1" s="284"/>
      <c r="N1" s="284"/>
      <c r="P1" s="284"/>
      <c r="Q1" s="284"/>
      <c r="R1" s="284"/>
      <c r="S1" s="284"/>
      <c r="T1" s="284"/>
    </row>
    <row r="2" spans="1:20" ht="18" customHeight="1">
      <c r="A2" s="216"/>
      <c r="B2" s="216"/>
      <c r="C2" s="216"/>
      <c r="D2" s="216"/>
      <c r="E2" s="216"/>
      <c r="F2" s="216"/>
      <c r="G2" s="216"/>
      <c r="H2" s="216"/>
      <c r="I2" s="216"/>
      <c r="K2" s="247"/>
      <c r="L2" s="247"/>
      <c r="M2" s="247"/>
      <c r="N2" s="247"/>
      <c r="O2" s="247"/>
      <c r="P2" s="247"/>
      <c r="Q2" s="247"/>
      <c r="R2" s="247"/>
      <c r="S2" s="247"/>
      <c r="T2" s="247"/>
    </row>
    <row r="3" spans="1:20" ht="18" customHeight="1">
      <c r="A3" s="217"/>
      <c r="B3" s="218"/>
      <c r="C3" s="218"/>
      <c r="D3" s="218"/>
      <c r="E3" s="218"/>
      <c r="F3" s="21"/>
      <c r="G3" s="21"/>
      <c r="H3" s="21"/>
      <c r="I3" s="243"/>
      <c r="K3" s="247"/>
      <c r="L3" s="247"/>
      <c r="M3" s="247"/>
      <c r="N3" s="247"/>
      <c r="O3" s="247"/>
      <c r="P3" s="247"/>
      <c r="Q3" s="247"/>
      <c r="R3" s="247"/>
      <c r="S3" s="247"/>
      <c r="T3" s="247"/>
    </row>
    <row r="4" spans="1:20" ht="28.5" customHeight="1">
      <c r="A4" s="1475" t="s">
        <v>480</v>
      </c>
      <c r="B4" s="1500" t="s">
        <v>481</v>
      </c>
      <c r="C4" s="1500"/>
      <c r="D4" s="1500"/>
      <c r="E4" s="1500"/>
      <c r="F4" s="1500"/>
      <c r="G4" s="1500" t="s">
        <v>482</v>
      </c>
      <c r="H4" s="1500"/>
      <c r="I4" s="1500"/>
      <c r="K4" s="247"/>
      <c r="L4" s="247"/>
      <c r="M4" s="247"/>
      <c r="N4" s="247"/>
      <c r="O4" s="247"/>
      <c r="P4" s="247"/>
      <c r="Q4" s="247"/>
      <c r="R4" s="247"/>
      <c r="S4" s="247"/>
      <c r="T4" s="247"/>
    </row>
    <row r="5" spans="1:20" ht="110.1" customHeight="1">
      <c r="A5" s="1476"/>
      <c r="B5" s="1501"/>
      <c r="C5" s="1502"/>
      <c r="D5" s="1503"/>
      <c r="E5" s="1504"/>
      <c r="F5" s="219"/>
      <c r="G5" s="1505"/>
      <c r="H5" s="1505"/>
      <c r="I5" s="1505"/>
      <c r="K5" s="247"/>
      <c r="L5" s="247"/>
      <c r="M5" s="247"/>
      <c r="N5" s="247"/>
      <c r="O5" s="247"/>
      <c r="P5" s="247"/>
      <c r="Q5" s="247"/>
      <c r="R5" s="247"/>
      <c r="S5" s="247"/>
      <c r="T5" s="247"/>
    </row>
    <row r="6" spans="1:20" ht="75" customHeight="1">
      <c r="A6" s="1476"/>
      <c r="B6" s="250"/>
      <c r="C6" s="251"/>
      <c r="D6" s="1495"/>
      <c r="E6" s="1496"/>
      <c r="F6" s="28"/>
      <c r="G6" s="1497"/>
      <c r="H6" s="1497"/>
      <c r="I6" s="1497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 ht="18" customHeight="1">
      <c r="A7" s="1476"/>
      <c r="B7" s="1498" t="s">
        <v>483</v>
      </c>
      <c r="C7" s="1499"/>
      <c r="D7" s="1498" t="s">
        <v>484</v>
      </c>
      <c r="E7" s="1499"/>
      <c r="F7" s="1478" t="s">
        <v>485</v>
      </c>
      <c r="G7" s="1500" t="s">
        <v>486</v>
      </c>
      <c r="H7" s="1500"/>
      <c r="I7" s="1500"/>
      <c r="K7" s="247"/>
      <c r="L7" s="247"/>
      <c r="M7" s="247"/>
      <c r="N7" s="247"/>
      <c r="O7" s="247"/>
      <c r="P7" s="247"/>
      <c r="Q7" s="247"/>
      <c r="R7" s="247"/>
      <c r="S7" s="247"/>
      <c r="T7" s="247"/>
    </row>
    <row r="8" spans="1:20" s="245" customFormat="1" ht="25.5">
      <c r="A8" s="1476"/>
      <c r="B8" s="79" t="s">
        <v>487</v>
      </c>
      <c r="C8" s="79" t="s">
        <v>488</v>
      </c>
      <c r="D8" s="79" t="s">
        <v>487</v>
      </c>
      <c r="E8" s="79" t="s">
        <v>488</v>
      </c>
      <c r="F8" s="1479"/>
      <c r="G8" s="80" t="s">
        <v>707</v>
      </c>
      <c r="H8" s="80" t="s">
        <v>708</v>
      </c>
      <c r="I8" s="80" t="s">
        <v>709</v>
      </c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0" s="23" customFormat="1" ht="12.75">
      <c r="A9" s="1476"/>
      <c r="B9" s="1490" t="s">
        <v>123</v>
      </c>
      <c r="C9" s="1491"/>
      <c r="D9" s="1490" t="s">
        <v>123</v>
      </c>
      <c r="E9" s="1491"/>
      <c r="F9" s="82" t="s">
        <v>98</v>
      </c>
      <c r="G9" s="1492" t="s">
        <v>97</v>
      </c>
      <c r="H9" s="1492"/>
      <c r="I9" s="1492"/>
      <c r="K9" s="286"/>
      <c r="L9" s="286"/>
      <c r="M9" s="286"/>
      <c r="N9" s="286"/>
      <c r="O9" s="286"/>
      <c r="P9" s="286"/>
      <c r="Q9" s="286"/>
      <c r="R9" s="286"/>
      <c r="S9" s="286"/>
      <c r="T9" s="286"/>
    </row>
    <row r="10" spans="1:20" ht="48" hidden="1" customHeight="1">
      <c r="A10" s="252"/>
      <c r="B10" s="1493" t="str">
        <f>'механизмы база'!C15</f>
        <v xml:space="preserve">Комплектация:
механизм 90- TWICE;
защелка; компплект заверток;
четырехгранник;
декоративный профиль.
</v>
      </c>
      <c r="C10" s="1494"/>
      <c r="D10" s="1493" t="str">
        <f>'механизмы база'!E15</f>
        <v xml:space="preserve">Комплектация:
механизм 180- TWICE;
защелка; компплект заверток;
четырехгранник;
декоративный профиль.
</v>
      </c>
      <c r="E10" s="1494"/>
      <c r="F10" s="86" t="s">
        <v>489</v>
      </c>
      <c r="G10" s="86" t="s">
        <v>490</v>
      </c>
      <c r="H10" s="86" t="s">
        <v>491</v>
      </c>
      <c r="I10" s="86" t="s">
        <v>492</v>
      </c>
      <c r="K10" s="247"/>
      <c r="L10" s="247"/>
      <c r="M10" s="247"/>
      <c r="N10" s="247"/>
      <c r="O10" s="247"/>
      <c r="P10" s="247"/>
      <c r="Q10" s="247"/>
      <c r="R10" s="247"/>
      <c r="S10" s="247"/>
      <c r="T10" s="247"/>
    </row>
    <row r="11" spans="1:20" ht="49.5" customHeight="1">
      <c r="A11" s="253" t="s">
        <v>493</v>
      </c>
      <c r="B11" s="254">
        <f>B13+D24+E14+E24</f>
        <v>49210</v>
      </c>
      <c r="C11" s="254">
        <f>C13+D24+E14+E24</f>
        <v>51410</v>
      </c>
      <c r="D11" s="254">
        <f>D13+D24+E14+E24</f>
        <v>47010</v>
      </c>
      <c r="E11" s="254">
        <f>E13+D24+E14+E24</f>
        <v>49210</v>
      </c>
      <c r="F11" s="255">
        <f>'механизмы база'!G31*скидки_наценки!$D$10*скидки_наценки!$F$10/скидки_наценки!$B$4</f>
        <v>13600</v>
      </c>
      <c r="G11" s="255" t="s">
        <v>244</v>
      </c>
      <c r="H11" s="255">
        <f>'механизмы база'!I31*скидки_наценки!$D$10*скидки_наценки!$F$10/скидки_наценки!$B$4</f>
        <v>56070</v>
      </c>
      <c r="I11" s="255">
        <f>'механизмы база'!J31*скидки_наценки!$D$10*скидки_наценки!$F$10/скидки_наценки!$B$4</f>
        <v>64260</v>
      </c>
      <c r="K11" s="247"/>
      <c r="L11" s="247"/>
      <c r="M11" s="247"/>
      <c r="N11" s="247"/>
      <c r="O11" s="247"/>
      <c r="P11" s="247"/>
      <c r="Q11" s="247"/>
      <c r="R11" s="247"/>
      <c r="S11" s="247"/>
      <c r="T11" s="247"/>
    </row>
    <row r="12" spans="1:20" s="246" customFormat="1" ht="6.75" customHeight="1">
      <c r="A12" s="256"/>
      <c r="B12" s="257"/>
      <c r="C12" s="257"/>
      <c r="D12" s="257"/>
      <c r="E12" s="258"/>
      <c r="F12" s="259"/>
      <c r="G12" s="260"/>
      <c r="H12" s="260"/>
      <c r="I12" s="287"/>
      <c r="J12" s="24"/>
      <c r="K12" s="288"/>
      <c r="L12" s="288"/>
      <c r="M12" s="288"/>
      <c r="N12" s="288"/>
      <c r="O12" s="288"/>
      <c r="P12" s="288"/>
      <c r="Q12" s="288"/>
      <c r="R12" s="288"/>
      <c r="S12" s="288"/>
      <c r="T12" s="288"/>
    </row>
    <row r="13" spans="1:20" s="22" customFormat="1" ht="36" customHeight="1">
      <c r="A13" s="261" t="s">
        <v>494</v>
      </c>
      <c r="B13" s="262">
        <f>'механизмы база'!C31*скидки_наценки!$D$10*скидки_наценки!$F$10/скидки_наценки!$B$4</f>
        <v>40650</v>
      </c>
      <c r="C13" s="262">
        <f>'механизмы база'!D31*скидки_наценки!$D$10*скидки_наценки!$F$10/скидки_наценки!$B$4</f>
        <v>42850</v>
      </c>
      <c r="D13" s="262">
        <f>'механизмы база'!E31*скидки_наценки!$D$10*скидки_наценки!$F$10/скидки_наценки!$B$4</f>
        <v>38450</v>
      </c>
      <c r="E13" s="262">
        <f>'механизмы база'!F31*скидки_наценки!$D$10*скидки_наценки!$F$10/скидки_наценки!$B$4</f>
        <v>40650</v>
      </c>
      <c r="F13" s="259"/>
      <c r="G13" s="260"/>
      <c r="H13" s="260"/>
      <c r="I13" s="287"/>
      <c r="J13" s="24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1:20" s="247" customFormat="1" ht="20.25" customHeight="1">
      <c r="A14" s="1488" t="s">
        <v>495</v>
      </c>
      <c r="B14" s="1488"/>
      <c r="C14" s="1488"/>
      <c r="D14" s="1488"/>
      <c r="E14" s="262">
        <f>'механизмы база'!D32*скидки_наценки!$D$10*скидки_наценки!$F$10/скидки_наценки!$B$4</f>
        <v>720</v>
      </c>
      <c r="F14" s="260"/>
      <c r="G14" s="260"/>
      <c r="H14" s="260"/>
      <c r="I14" s="260"/>
      <c r="J14" s="215"/>
    </row>
    <row r="15" spans="1:20" s="247" customFormat="1" ht="8.25" customHeight="1">
      <c r="A15" s="263"/>
      <c r="B15" s="263"/>
      <c r="C15" s="263"/>
      <c r="D15" s="263"/>
      <c r="E15" s="264"/>
      <c r="F15" s="260"/>
      <c r="G15" s="260"/>
      <c r="H15" s="260"/>
      <c r="I15" s="260"/>
      <c r="J15" s="215"/>
    </row>
    <row r="16" spans="1:20" s="247" customFormat="1" ht="18" customHeight="1">
      <c r="A16" s="265" t="s">
        <v>496</v>
      </c>
      <c r="B16" s="24"/>
      <c r="C16" s="24"/>
      <c r="D16" s="24"/>
      <c r="E16" s="264"/>
      <c r="F16" s="260"/>
      <c r="G16" s="260"/>
      <c r="H16" s="260"/>
      <c r="I16" s="260"/>
      <c r="J16" s="215"/>
    </row>
    <row r="17" spans="1:20" s="247" customFormat="1" ht="20.25" customHeight="1">
      <c r="A17" s="1183"/>
      <c r="B17" s="1183"/>
      <c r="C17" s="1183"/>
      <c r="D17" s="111" t="s">
        <v>497</v>
      </c>
      <c r="E17" s="111" t="s">
        <v>498</v>
      </c>
      <c r="F17" s="260"/>
      <c r="G17" s="260"/>
      <c r="H17" s="260"/>
      <c r="I17" s="260"/>
      <c r="J17" s="215"/>
    </row>
    <row r="18" spans="1:20" s="247" customFormat="1" ht="48" customHeight="1">
      <c r="A18" s="1477" t="s">
        <v>146</v>
      </c>
      <c r="B18" s="1489" t="s">
        <v>104</v>
      </c>
      <c r="C18" s="1489"/>
      <c r="D18" s="116" t="s">
        <v>368</v>
      </c>
      <c r="E18" s="116"/>
      <c r="F18" s="260"/>
      <c r="G18" s="260"/>
      <c r="H18" s="260"/>
      <c r="I18" s="260"/>
      <c r="J18" s="215"/>
    </row>
    <row r="19" spans="1:20" s="247" customFormat="1" ht="45.75" customHeight="1">
      <c r="A19" s="1477"/>
      <c r="B19" s="1489" t="s">
        <v>189</v>
      </c>
      <c r="C19" s="1489"/>
      <c r="D19" s="116" t="s">
        <v>369</v>
      </c>
      <c r="E19" s="116" t="s">
        <v>369</v>
      </c>
      <c r="F19" s="260"/>
      <c r="G19" s="260"/>
      <c r="H19" s="260"/>
      <c r="I19" s="260"/>
      <c r="J19" s="215"/>
    </row>
    <row r="20" spans="1:20" s="22" customFormat="1" ht="42" customHeight="1">
      <c r="A20" s="1477"/>
      <c r="B20" s="1486" t="s">
        <v>382</v>
      </c>
      <c r="C20" s="1486"/>
      <c r="D20" s="116" t="s">
        <v>499</v>
      </c>
      <c r="E20" s="116" t="s">
        <v>383</v>
      </c>
      <c r="F20" s="259"/>
      <c r="G20" s="260"/>
      <c r="H20" s="260"/>
      <c r="I20" s="287"/>
      <c r="J20" s="24"/>
      <c r="K20" s="247"/>
      <c r="L20" s="247"/>
      <c r="M20" s="247"/>
      <c r="N20" s="247"/>
      <c r="O20" s="247"/>
      <c r="P20" s="247"/>
      <c r="Q20" s="247"/>
      <c r="R20" s="247"/>
      <c r="S20" s="247"/>
      <c r="T20" s="247"/>
    </row>
    <row r="21" spans="1:20" s="247" customFormat="1" ht="48.75" customHeight="1">
      <c r="A21" s="1477"/>
      <c r="B21" s="1485" t="s">
        <v>209</v>
      </c>
      <c r="C21" s="1485"/>
      <c r="D21" s="116" t="s">
        <v>500</v>
      </c>
      <c r="E21" s="116" t="s">
        <v>375</v>
      </c>
      <c r="F21" s="260"/>
      <c r="G21" s="260"/>
      <c r="H21" s="260"/>
      <c r="I21" s="260"/>
      <c r="J21" s="215"/>
    </row>
    <row r="22" spans="1:20" s="247" customFormat="1" ht="45.75" customHeight="1">
      <c r="A22" s="1477"/>
      <c r="B22" s="1485" t="s">
        <v>105</v>
      </c>
      <c r="C22" s="1485"/>
      <c r="D22" s="116" t="s">
        <v>501</v>
      </c>
      <c r="E22" s="116" t="s">
        <v>397</v>
      </c>
      <c r="F22" s="260"/>
      <c r="G22" s="260"/>
      <c r="H22" s="260"/>
      <c r="I22" s="260"/>
      <c r="J22" s="215"/>
    </row>
    <row r="23" spans="1:20" s="22" customFormat="1" ht="46.5" customHeight="1">
      <c r="A23" s="1477"/>
      <c r="B23" s="1486" t="s">
        <v>379</v>
      </c>
      <c r="C23" s="1486"/>
      <c r="D23" s="116" t="s">
        <v>380</v>
      </c>
      <c r="E23" s="116" t="s">
        <v>380</v>
      </c>
      <c r="F23" s="259"/>
      <c r="G23" s="260"/>
      <c r="H23" s="260"/>
      <c r="I23" s="287"/>
      <c r="J23" s="24"/>
      <c r="K23" s="247"/>
      <c r="L23" s="247"/>
      <c r="M23" s="247"/>
      <c r="N23" s="247"/>
      <c r="O23" s="247"/>
      <c r="P23" s="247"/>
      <c r="Q23" s="247"/>
      <c r="R23" s="247"/>
      <c r="S23" s="247"/>
      <c r="T23" s="247"/>
    </row>
    <row r="24" spans="1:20" s="247" customFormat="1" ht="21.75" customHeight="1">
      <c r="A24" s="1477"/>
      <c r="B24" s="1487" t="s">
        <v>147</v>
      </c>
      <c r="C24" s="1487"/>
      <c r="D24" s="119">
        <f>'механизмы база'!C41*скидки_наценки!$D$10*скидки_наценки!$F$10/скидки_наценки!$B$4</f>
        <v>6380</v>
      </c>
      <c r="E24" s="119">
        <f>'механизмы база'!D41*скидки_наценки!$D$10*скидки_наценки!$F$10/скидки_наценки!$B$4</f>
        <v>1460</v>
      </c>
      <c r="F24" s="260"/>
      <c r="G24" s="260"/>
      <c r="H24" s="260"/>
      <c r="I24" s="260"/>
      <c r="J24" s="215"/>
    </row>
    <row r="25" spans="1:20" customFormat="1" ht="12" customHeight="1">
      <c r="A25" s="269"/>
      <c r="B25" s="270"/>
      <c r="C25" s="271"/>
      <c r="D25" s="271"/>
      <c r="E25" s="12"/>
      <c r="F25" s="12"/>
      <c r="G25" s="272"/>
      <c r="H25" s="12"/>
      <c r="I25" s="289"/>
      <c r="K25" s="64"/>
      <c r="L25" s="64"/>
      <c r="M25" s="64"/>
      <c r="N25" s="64"/>
      <c r="O25" s="64"/>
      <c r="P25" s="64"/>
      <c r="Q25" s="64"/>
      <c r="R25" s="64"/>
      <c r="S25" s="64"/>
      <c r="T25" s="64"/>
    </row>
    <row r="26" spans="1:20" s="215" customFormat="1" ht="15" customHeight="1">
      <c r="A26" s="265" t="s">
        <v>502</v>
      </c>
      <c r="B26" s="229"/>
      <c r="C26" s="229"/>
      <c r="D26" s="229"/>
      <c r="E26" s="229"/>
      <c r="F26" s="229"/>
      <c r="G26" s="229"/>
      <c r="H26" s="229"/>
      <c r="I26" s="290"/>
      <c r="K26" s="247"/>
      <c r="L26" s="247"/>
      <c r="M26" s="247"/>
      <c r="N26" s="247"/>
      <c r="O26" s="247"/>
      <c r="P26" s="247"/>
      <c r="Q26" s="247"/>
      <c r="R26" s="247"/>
      <c r="S26" s="247"/>
      <c r="T26" s="247"/>
    </row>
    <row r="27" spans="1:20" s="248" customFormat="1" ht="38.25">
      <c r="A27" s="273" t="s">
        <v>503</v>
      </c>
      <c r="B27" s="1481" t="s">
        <v>504</v>
      </c>
      <c r="C27" s="1482"/>
      <c r="D27" s="1482"/>
      <c r="E27" s="1483"/>
      <c r="F27" s="274" t="s">
        <v>504</v>
      </c>
      <c r="G27" s="1481" t="s">
        <v>505</v>
      </c>
      <c r="H27" s="1482"/>
      <c r="I27" s="1483"/>
      <c r="K27" s="247"/>
      <c r="L27" s="247"/>
      <c r="M27" s="247"/>
      <c r="N27" s="247"/>
      <c r="O27" s="247"/>
      <c r="P27" s="247"/>
      <c r="Q27" s="247"/>
      <c r="R27" s="247"/>
      <c r="S27" s="247"/>
      <c r="T27" s="247"/>
    </row>
    <row r="28" spans="1:20" ht="25.5" customHeight="1">
      <c r="A28" s="275" t="s">
        <v>506</v>
      </c>
      <c r="B28" s="1474">
        <v>1.5</v>
      </c>
      <c r="C28" s="1474"/>
      <c r="D28" s="1474"/>
      <c r="E28" s="1474"/>
      <c r="F28" s="231">
        <v>1.5</v>
      </c>
      <c r="G28" s="1474">
        <v>1</v>
      </c>
      <c r="H28" s="1474"/>
      <c r="I28" s="1474"/>
      <c r="K28" s="247"/>
      <c r="L28" s="247"/>
      <c r="M28" s="247"/>
      <c r="N28" s="247"/>
      <c r="O28" s="247"/>
      <c r="P28" s="247"/>
      <c r="Q28" s="247"/>
      <c r="R28" s="247"/>
      <c r="S28" s="247"/>
      <c r="T28" s="247"/>
    </row>
    <row r="29" spans="1:20" ht="21.75" customHeight="1">
      <c r="A29" s="276" t="s">
        <v>233</v>
      </c>
      <c r="B29" s="1484" t="s">
        <v>507</v>
      </c>
      <c r="C29" s="1484"/>
      <c r="D29" s="1484"/>
      <c r="E29" s="1484"/>
      <c r="F29" s="277" t="s">
        <v>508</v>
      </c>
      <c r="G29" s="1480" t="s">
        <v>509</v>
      </c>
      <c r="H29" s="1480"/>
      <c r="I29" s="1480"/>
      <c r="K29" s="247"/>
      <c r="L29" s="247"/>
      <c r="M29" s="247"/>
      <c r="N29" s="247"/>
      <c r="O29" s="247"/>
      <c r="P29" s="247"/>
      <c r="Q29" s="247"/>
      <c r="R29" s="247"/>
      <c r="S29" s="247"/>
      <c r="T29" s="247"/>
    </row>
    <row r="30" spans="1:20" ht="21.75" customHeight="1">
      <c r="A30" s="278" t="s">
        <v>235</v>
      </c>
      <c r="B30" s="1474" t="s">
        <v>510</v>
      </c>
      <c r="C30" s="1474"/>
      <c r="D30" s="1474"/>
      <c r="E30" s="1474"/>
      <c r="F30" s="231" t="s">
        <v>510</v>
      </c>
      <c r="G30" s="1474" t="s">
        <v>510</v>
      </c>
      <c r="H30" s="1474"/>
      <c r="I30" s="1474"/>
      <c r="K30" s="247"/>
      <c r="L30" s="247"/>
      <c r="M30" s="247"/>
      <c r="N30" s="247"/>
      <c r="O30" s="247"/>
      <c r="P30" s="247"/>
      <c r="Q30" s="247"/>
      <c r="R30" s="247"/>
      <c r="S30" s="247"/>
      <c r="T30" s="247"/>
    </row>
    <row r="31" spans="1:20" ht="21.75" customHeight="1">
      <c r="A31" s="279" t="s">
        <v>511</v>
      </c>
      <c r="B31" s="280"/>
      <c r="C31" s="280"/>
      <c r="D31" s="280"/>
      <c r="E31" s="280"/>
      <c r="F31" s="280"/>
      <c r="G31" s="280"/>
      <c r="H31" s="280"/>
      <c r="I31" s="291"/>
      <c r="K31" s="247"/>
      <c r="L31" s="247"/>
      <c r="M31" s="247"/>
      <c r="N31" s="247"/>
      <c r="O31" s="247"/>
      <c r="P31" s="247"/>
      <c r="Q31" s="247"/>
      <c r="R31" s="247"/>
      <c r="S31" s="247"/>
      <c r="T31" s="247"/>
    </row>
    <row r="32" spans="1:20" ht="21.75" customHeight="1">
      <c r="A32" s="278" t="s">
        <v>512</v>
      </c>
      <c r="B32" s="1474" t="s">
        <v>513</v>
      </c>
      <c r="C32" s="1474"/>
      <c r="D32" s="1474"/>
      <c r="E32" s="1474"/>
      <c r="F32" s="231" t="s">
        <v>514</v>
      </c>
      <c r="G32" s="1474" t="s">
        <v>513</v>
      </c>
      <c r="H32" s="1474"/>
      <c r="I32" s="1474"/>
      <c r="K32" s="247"/>
      <c r="L32" s="247"/>
      <c r="M32" s="247"/>
      <c r="N32" s="247"/>
      <c r="O32" s="247"/>
      <c r="P32" s="247"/>
      <c r="Q32" s="247"/>
      <c r="R32" s="247"/>
      <c r="S32" s="247"/>
      <c r="T32" s="247"/>
    </row>
    <row r="33" spans="1:20" ht="21.75" customHeight="1">
      <c r="A33" s="281" t="s">
        <v>515</v>
      </c>
      <c r="B33" s="1480" t="s">
        <v>516</v>
      </c>
      <c r="C33" s="1480"/>
      <c r="D33" s="1480"/>
      <c r="E33" s="1480"/>
      <c r="F33" s="234" t="s">
        <v>514</v>
      </c>
      <c r="G33" s="1480" t="s">
        <v>517</v>
      </c>
      <c r="H33" s="1480"/>
      <c r="I33" s="1480"/>
      <c r="K33" s="247"/>
      <c r="L33" s="247"/>
      <c r="M33" s="247"/>
      <c r="N33" s="247"/>
      <c r="O33" s="247"/>
      <c r="P33" s="247"/>
      <c r="Q33" s="247"/>
      <c r="R33" s="247"/>
      <c r="S33" s="247"/>
      <c r="T33" s="247"/>
    </row>
    <row r="34" spans="1:20" ht="21.75" customHeight="1">
      <c r="A34" s="278" t="s">
        <v>518</v>
      </c>
      <c r="B34" s="1474" t="s">
        <v>516</v>
      </c>
      <c r="C34" s="1474"/>
      <c r="D34" s="1474"/>
      <c r="E34" s="1474"/>
      <c r="F34" s="231" t="s">
        <v>514</v>
      </c>
      <c r="G34" s="1474" t="s">
        <v>519</v>
      </c>
      <c r="H34" s="1474"/>
      <c r="I34" s="1474"/>
      <c r="K34" s="247"/>
      <c r="L34" s="247"/>
      <c r="M34" s="247"/>
      <c r="N34" s="247"/>
      <c r="O34" s="247"/>
      <c r="P34" s="247"/>
      <c r="Q34" s="247"/>
      <c r="R34" s="247"/>
      <c r="S34" s="247"/>
      <c r="T34" s="247"/>
    </row>
    <row r="35" spans="1:20" s="22" customFormat="1" ht="11.25" customHeight="1">
      <c r="A35" s="282"/>
      <c r="B35" s="242"/>
      <c r="C35" s="242"/>
      <c r="D35" s="242"/>
      <c r="E35" s="242"/>
      <c r="F35" s="242"/>
      <c r="G35" s="242"/>
      <c r="H35" s="242"/>
      <c r="I35" s="242"/>
      <c r="K35" s="247"/>
      <c r="L35" s="247"/>
      <c r="M35" s="247"/>
      <c r="N35" s="247"/>
      <c r="O35" s="247"/>
      <c r="P35" s="247"/>
      <c r="Q35" s="247"/>
      <c r="R35" s="247"/>
      <c r="S35" s="247"/>
      <c r="T35" s="247"/>
    </row>
    <row r="36" spans="1:20" s="22" customFormat="1">
      <c r="A36" s="56" t="s">
        <v>520</v>
      </c>
      <c r="B36" s="31"/>
      <c r="C36" s="31"/>
      <c r="D36" s="31"/>
      <c r="E36" s="31"/>
      <c r="F36" s="31"/>
      <c r="G36" s="31"/>
      <c r="H36" s="31"/>
      <c r="I36" s="31"/>
      <c r="K36" s="247"/>
      <c r="L36" s="247"/>
      <c r="M36" s="247"/>
      <c r="N36" s="247"/>
      <c r="O36" s="247"/>
      <c r="P36" s="247"/>
      <c r="Q36" s="247"/>
      <c r="R36" s="247"/>
      <c r="S36" s="247"/>
    </row>
    <row r="37" spans="1:20" s="22" customFormat="1" ht="12" customHeight="1">
      <c r="A37" s="57" t="s">
        <v>521</v>
      </c>
      <c r="C37" s="21"/>
      <c r="D37" s="31"/>
      <c r="E37" s="31"/>
      <c r="G37" s="283"/>
      <c r="H37" s="283"/>
      <c r="I37" s="31"/>
      <c r="K37" s="247"/>
      <c r="L37" s="247"/>
      <c r="M37" s="247"/>
      <c r="N37" s="247"/>
      <c r="O37" s="247"/>
      <c r="P37" s="247"/>
      <c r="Q37" s="247"/>
      <c r="R37" s="247"/>
      <c r="S37" s="247"/>
    </row>
    <row r="38" spans="1:20">
      <c r="D38" s="215"/>
      <c r="E38" s="215"/>
      <c r="K38" s="247"/>
      <c r="L38" s="247"/>
      <c r="M38" s="247"/>
      <c r="N38" s="247"/>
      <c r="O38" s="247"/>
      <c r="P38" s="247"/>
      <c r="Q38" s="247"/>
      <c r="R38" s="247"/>
      <c r="S38" s="247"/>
    </row>
    <row r="44" spans="1:20" ht="52.5" customHeight="1"/>
    <row r="46" spans="1:20" ht="47.25" customHeight="1"/>
    <row r="47" spans="1:20" ht="19.5" customHeight="1"/>
    <row r="48" spans="1:20" ht="48" customHeight="1"/>
    <row r="49" ht="19.5" customHeight="1"/>
    <row r="50" ht="44.25" customHeight="1"/>
    <row r="51" ht="20.25" customHeight="1"/>
    <row r="52" ht="37.5" customHeight="1"/>
    <row r="54" ht="45" customHeight="1"/>
    <row r="55" ht="19.5" customHeight="1"/>
  </sheetData>
  <mergeCells count="41">
    <mergeCell ref="B4:F4"/>
    <mergeCell ref="G4:I4"/>
    <mergeCell ref="B5:C5"/>
    <mergeCell ref="D5:E5"/>
    <mergeCell ref="G5:I5"/>
    <mergeCell ref="D6:E6"/>
    <mergeCell ref="G6:I6"/>
    <mergeCell ref="B7:C7"/>
    <mergeCell ref="D7:E7"/>
    <mergeCell ref="G7:I7"/>
    <mergeCell ref="B9:C9"/>
    <mergeCell ref="D9:E9"/>
    <mergeCell ref="G9:I9"/>
    <mergeCell ref="B10:C10"/>
    <mergeCell ref="D10:E10"/>
    <mergeCell ref="A14:D14"/>
    <mergeCell ref="A17:C17"/>
    <mergeCell ref="B18:C18"/>
    <mergeCell ref="B19:C19"/>
    <mergeCell ref="B20:C20"/>
    <mergeCell ref="B21:C21"/>
    <mergeCell ref="B22:C22"/>
    <mergeCell ref="B23:C23"/>
    <mergeCell ref="B24:C24"/>
    <mergeCell ref="B27:E27"/>
    <mergeCell ref="B34:E34"/>
    <mergeCell ref="G34:I34"/>
    <mergeCell ref="A4:A9"/>
    <mergeCell ref="A18:A24"/>
    <mergeCell ref="F7:F8"/>
    <mergeCell ref="B30:E30"/>
    <mergeCell ref="G30:I30"/>
    <mergeCell ref="B32:E32"/>
    <mergeCell ref="G32:I32"/>
    <mergeCell ref="B33:E33"/>
    <mergeCell ref="G33:I33"/>
    <mergeCell ref="G27:I27"/>
    <mergeCell ref="B28:E28"/>
    <mergeCell ref="G28:I28"/>
    <mergeCell ref="B29:E29"/>
    <mergeCell ref="G29:I29"/>
  </mergeCells>
  <conditionalFormatting sqref="C37">
    <cfRule type="cellIs" dxfId="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5" firstPageNumber="59" orientation="landscape" useFirstPageNumber="1" r:id="rId1"/>
  <headerFooter>
    <oddFooter>&amp;L&amp;P&amp;R&amp;G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57">
    <tabColor theme="8" tint="0.39994506668294322"/>
  </sheetPr>
  <dimension ref="A1:K27"/>
  <sheetViews>
    <sheetView view="pageBreakPreview" zoomScale="70" zoomScaleNormal="110" zoomScalePageLayoutView="85" workbookViewId="0">
      <pane ySplit="1" topLeftCell="A2" activePane="bottomLeft" state="frozen"/>
      <selection pane="bottomLeft" activeCell="B12" sqref="B12"/>
    </sheetView>
  </sheetViews>
  <sheetFormatPr defaultColWidth="27.28515625" defaultRowHeight="15"/>
  <cols>
    <col min="1" max="1" width="20.7109375" style="24" customWidth="1"/>
    <col min="2" max="2" width="27.5703125" style="24" customWidth="1"/>
    <col min="3" max="4" width="22.7109375" style="24" customWidth="1"/>
    <col min="5" max="5" width="25.42578125" style="24" customWidth="1"/>
    <col min="6" max="11" width="22.7109375" style="24" customWidth="1"/>
    <col min="12" max="16384" width="27.28515625" style="24"/>
  </cols>
  <sheetData>
    <row r="1" spans="1:11" s="21" customFormat="1" ht="18" customHeight="1">
      <c r="A1" s="25"/>
      <c r="B1" s="3" t="s">
        <v>20</v>
      </c>
      <c r="C1" s="25"/>
      <c r="D1" s="25"/>
      <c r="E1" s="25"/>
      <c r="F1" s="25"/>
      <c r="G1" s="60"/>
      <c r="H1" s="60"/>
    </row>
    <row r="2" spans="1:11" ht="18" customHeight="1">
      <c r="A2" s="216"/>
      <c r="B2" s="216"/>
      <c r="C2" s="216"/>
      <c r="D2" s="216"/>
      <c r="E2" s="216"/>
      <c r="F2" s="216"/>
      <c r="G2" s="216"/>
      <c r="H2" s="216"/>
    </row>
    <row r="3" spans="1:11" ht="18" customHeight="1">
      <c r="A3" s="217"/>
      <c r="B3" s="21"/>
      <c r="C3" s="218"/>
      <c r="D3" s="21"/>
      <c r="E3" s="21"/>
      <c r="F3" s="21"/>
      <c r="G3" s="21"/>
      <c r="H3" s="21"/>
      <c r="K3" s="243"/>
    </row>
    <row r="4" spans="1:11" ht="28.5" customHeight="1">
      <c r="A4" s="1475" t="s">
        <v>219</v>
      </c>
      <c r="B4" s="1500" t="s">
        <v>522</v>
      </c>
      <c r="C4" s="1500"/>
      <c r="D4" s="1500"/>
      <c r="E4" s="1500"/>
      <c r="F4" s="1500"/>
      <c r="G4" s="1500"/>
      <c r="H4" s="1500"/>
      <c r="I4" s="1500"/>
      <c r="J4" s="1500"/>
      <c r="K4" s="1500"/>
    </row>
    <row r="5" spans="1:11" ht="110.1" customHeight="1">
      <c r="A5" s="1476"/>
      <c r="B5" s="197"/>
      <c r="C5" s="1532"/>
      <c r="D5" s="1502"/>
      <c r="E5" s="219"/>
      <c r="F5" s="1503"/>
      <c r="G5" s="1533"/>
      <c r="H5" s="1504"/>
      <c r="I5" s="1428"/>
      <c r="J5" s="1534"/>
      <c r="K5" s="1429"/>
    </row>
    <row r="6" spans="1:11" ht="75" customHeight="1">
      <c r="A6" s="1476"/>
      <c r="B6" s="28"/>
      <c r="C6" s="1535"/>
      <c r="D6" s="1496"/>
      <c r="E6" s="28"/>
      <c r="F6" s="1495"/>
      <c r="G6" s="1535"/>
      <c r="H6" s="1496"/>
      <c r="I6" s="1428"/>
      <c r="J6" s="1534"/>
      <c r="K6" s="1429"/>
    </row>
    <row r="7" spans="1:11" ht="18" customHeight="1">
      <c r="A7" s="1476"/>
      <c r="B7" s="1526" t="s">
        <v>523</v>
      </c>
      <c r="C7" s="1529" t="s">
        <v>524</v>
      </c>
      <c r="D7" s="1499"/>
      <c r="E7" s="1526" t="s">
        <v>525</v>
      </c>
      <c r="F7" s="1500" t="s">
        <v>526</v>
      </c>
      <c r="G7" s="1500"/>
      <c r="H7" s="1500"/>
      <c r="I7" s="1500"/>
      <c r="J7" s="1500"/>
      <c r="K7" s="1500"/>
    </row>
    <row r="8" spans="1:11" ht="28.5" customHeight="1">
      <c r="A8" s="1476"/>
      <c r="B8" s="1527"/>
      <c r="C8" s="1191" t="s">
        <v>527</v>
      </c>
      <c r="D8" s="1192"/>
      <c r="E8" s="1527"/>
      <c r="F8" s="1189" t="s">
        <v>528</v>
      </c>
      <c r="G8" s="1190"/>
      <c r="H8" s="1303"/>
      <c r="I8" s="1150" t="s">
        <v>529</v>
      </c>
      <c r="J8" s="1150"/>
      <c r="K8" s="1150"/>
    </row>
    <row r="9" spans="1:11" s="23" customFormat="1" ht="12.75">
      <c r="A9" s="1476"/>
      <c r="B9" s="1528"/>
      <c r="C9" s="143" t="s">
        <v>530</v>
      </c>
      <c r="D9" s="143" t="s">
        <v>531</v>
      </c>
      <c r="E9" s="1528"/>
      <c r="F9" s="164" t="s">
        <v>532</v>
      </c>
      <c r="G9" s="164" t="s">
        <v>533</v>
      </c>
      <c r="H9" s="164" t="s">
        <v>534</v>
      </c>
      <c r="I9" s="164" t="s">
        <v>532</v>
      </c>
      <c r="J9" s="164" t="s">
        <v>533</v>
      </c>
      <c r="K9" s="164" t="s">
        <v>534</v>
      </c>
    </row>
    <row r="10" spans="1:11" s="23" customFormat="1" ht="15" customHeight="1">
      <c r="A10" s="1476"/>
      <c r="B10" s="82" t="s">
        <v>98</v>
      </c>
      <c r="C10" s="1530"/>
      <c r="D10" s="1531"/>
      <c r="E10" s="144" t="s">
        <v>123</v>
      </c>
      <c r="F10" s="1150" t="s">
        <v>98</v>
      </c>
      <c r="G10" s="1150"/>
      <c r="H10" s="1150"/>
      <c r="I10" s="1150"/>
      <c r="J10" s="1150"/>
      <c r="K10" s="1150"/>
    </row>
    <row r="11" spans="1:11" ht="72" hidden="1" customHeight="1">
      <c r="A11" s="1525"/>
      <c r="B11" s="86" t="s">
        <v>535</v>
      </c>
      <c r="C11" s="145"/>
      <c r="D11" s="145" t="s">
        <v>536</v>
      </c>
      <c r="E11" s="153" t="s">
        <v>537</v>
      </c>
      <c r="F11" s="1521" t="s">
        <v>538</v>
      </c>
      <c r="G11" s="1521"/>
      <c r="H11" s="220"/>
      <c r="I11" s="1521" t="s">
        <v>539</v>
      </c>
      <c r="J11" s="1521"/>
      <c r="K11" s="1521"/>
    </row>
    <row r="12" spans="1:11" s="214" customFormat="1" ht="39.950000000000003" customHeight="1">
      <c r="A12" s="221" t="s">
        <v>540</v>
      </c>
      <c r="B12" s="222">
        <f>'механизмы база'!L31*скидки_наценки!$D$10*скидки_наценки!$F$10/скидки_наценки!$B$4</f>
        <v>17590</v>
      </c>
      <c r="C12" s="222">
        <f>'механизмы база'!O31*скидки_наценки!$D$10*скидки_наценки!$F$10/скидки_наценки!$B$4</f>
        <v>32300</v>
      </c>
      <c r="D12" s="222">
        <f>'механизмы база'!P31*скидки_наценки!$D$10*скидки_наценки!$F$10/скидки_наценки!$B$4</f>
        <v>34600</v>
      </c>
      <c r="E12" s="222">
        <f>'механизмы база'!Q31*скидки_наценки!$D$10*скидки_наценки!$F$10/скидки_наценки!$B$4</f>
        <v>48500</v>
      </c>
      <c r="F12" s="222">
        <f>'механизмы база'!R31*скидки_наценки!$D$10*скидки_наценки!$F$10/скидки_наценки!$B$4</f>
        <v>20400</v>
      </c>
      <c r="G12" s="222">
        <f>'механизмы база'!S31*скидки_наценки!$D$10*скидки_наценки!$F$10/скидки_наценки!$B$4</f>
        <v>29080</v>
      </c>
      <c r="H12" s="222">
        <f>'механизмы база'!T31*скидки_наценки!$D$10*скидки_наценки!$F$10/скидки_наценки!$B$4</f>
        <v>37590</v>
      </c>
      <c r="I12" s="222">
        <f>'механизмы база'!U31*скидки_наценки!$D$10*скидки_наценки!$F$10/скидки_наценки!$B$4</f>
        <v>37590</v>
      </c>
      <c r="J12" s="222">
        <f>'механизмы база'!V31*скидки_наценки!$D$10*скидки_наценки!$F$10/скидки_наценки!$B$4</f>
        <v>47880</v>
      </c>
      <c r="K12" s="222">
        <f>'механизмы база'!W31*скидки_наценки!$D$10*скидки_наценки!$F$10/скидки_наценки!$B$4</f>
        <v>58170</v>
      </c>
    </row>
    <row r="13" spans="1:11" ht="15.75">
      <c r="A13" s="1522" t="s">
        <v>541</v>
      </c>
      <c r="B13" s="1523"/>
      <c r="C13" s="1523"/>
      <c r="D13" s="1523"/>
      <c r="E13" s="1524"/>
      <c r="F13" s="223"/>
      <c r="G13" s="223"/>
      <c r="H13" s="223"/>
      <c r="I13" s="244"/>
      <c r="J13" s="244"/>
      <c r="K13" s="244"/>
    </row>
    <row r="14" spans="1:11" customFormat="1" ht="48">
      <c r="A14" s="224" t="s">
        <v>542</v>
      </c>
      <c r="B14" s="225">
        <v>0</v>
      </c>
      <c r="C14" s="225"/>
      <c r="D14" s="225">
        <v>0</v>
      </c>
      <c r="E14" s="225">
        <v>0</v>
      </c>
      <c r="F14" s="1517" t="s">
        <v>543</v>
      </c>
      <c r="G14" s="1518"/>
      <c r="H14" s="1519"/>
      <c r="I14" s="1517"/>
      <c r="J14" s="1518"/>
      <c r="K14" s="1519"/>
    </row>
    <row r="15" spans="1:11" customFormat="1" ht="36.75" customHeight="1">
      <c r="A15" s="224" t="s">
        <v>544</v>
      </c>
      <c r="B15" s="225">
        <v>0</v>
      </c>
      <c r="C15" s="225"/>
      <c r="D15" s="225">
        <v>0</v>
      </c>
      <c r="E15" s="225">
        <v>0</v>
      </c>
      <c r="F15" s="1517" t="s">
        <v>545</v>
      </c>
      <c r="G15" s="1518"/>
      <c r="H15" s="1519"/>
      <c r="I15" s="1517" t="s">
        <v>546</v>
      </c>
      <c r="J15" s="1518"/>
      <c r="K15" s="1519"/>
    </row>
    <row r="16" spans="1:11" customFormat="1">
      <c r="A16" s="226"/>
      <c r="B16" s="227"/>
      <c r="C16" s="227"/>
      <c r="D16" s="227"/>
      <c r="E16" s="227"/>
      <c r="F16" s="228"/>
      <c r="G16" s="228"/>
      <c r="H16" s="228"/>
    </row>
    <row r="17" spans="1:11" s="215" customFormat="1" ht="15" customHeight="1">
      <c r="A17" s="56" t="s">
        <v>502</v>
      </c>
      <c r="B17" s="229"/>
      <c r="C17" s="229"/>
      <c r="D17" s="229"/>
      <c r="E17" s="229"/>
      <c r="F17" s="230"/>
      <c r="G17" s="230"/>
      <c r="H17" s="230"/>
    </row>
    <row r="18" spans="1:11" ht="26.1" customHeight="1">
      <c r="A18" s="206" t="s">
        <v>547</v>
      </c>
      <c r="B18" s="231">
        <v>1</v>
      </c>
      <c r="C18" s="1509"/>
      <c r="D18" s="1510"/>
      <c r="E18" s="232">
        <v>1</v>
      </c>
      <c r="F18" s="1511">
        <v>1</v>
      </c>
      <c r="G18" s="1509"/>
      <c r="H18" s="1510"/>
      <c r="I18" s="1474">
        <v>2</v>
      </c>
      <c r="J18" s="1474"/>
      <c r="K18" s="1474"/>
    </row>
    <row r="19" spans="1:11" ht="26.1" customHeight="1">
      <c r="A19" s="233" t="s">
        <v>233</v>
      </c>
      <c r="B19" s="234" t="s">
        <v>244</v>
      </c>
      <c r="C19" s="1515"/>
      <c r="D19" s="1516"/>
      <c r="E19" s="235" t="s">
        <v>244</v>
      </c>
      <c r="F19" s="1517" t="s">
        <v>548</v>
      </c>
      <c r="G19" s="1518"/>
      <c r="H19" s="1519"/>
      <c r="I19" s="1520" t="s">
        <v>548</v>
      </c>
      <c r="J19" s="1520"/>
      <c r="K19" s="1520"/>
    </row>
    <row r="20" spans="1:11" ht="26.1" customHeight="1">
      <c r="A20" s="236" t="s">
        <v>235</v>
      </c>
      <c r="B20" s="231" t="s">
        <v>510</v>
      </c>
      <c r="C20" s="1509"/>
      <c r="D20" s="1510"/>
      <c r="E20" s="232" t="s">
        <v>244</v>
      </c>
      <c r="F20" s="1511" t="s">
        <v>510</v>
      </c>
      <c r="G20" s="1509"/>
      <c r="H20" s="1510"/>
      <c r="I20" s="1474" t="s">
        <v>510</v>
      </c>
      <c r="J20" s="1474"/>
      <c r="K20" s="1474"/>
    </row>
    <row r="21" spans="1:11" ht="14.1" customHeight="1">
      <c r="A21" s="237" t="s">
        <v>511</v>
      </c>
      <c r="B21" s="238"/>
      <c r="C21" s="238"/>
      <c r="D21" s="238"/>
      <c r="E21" s="238"/>
      <c r="F21" s="1512"/>
      <c r="G21" s="1513"/>
      <c r="H21" s="1514"/>
      <c r="I21" s="1512"/>
      <c r="J21" s="1513"/>
      <c r="K21" s="1514"/>
    </row>
    <row r="22" spans="1:11" ht="26.1" customHeight="1">
      <c r="A22" s="236" t="s">
        <v>512</v>
      </c>
      <c r="B22" s="231" t="s">
        <v>513</v>
      </c>
      <c r="C22" s="1509"/>
      <c r="D22" s="1510"/>
      <c r="E22" s="232" t="s">
        <v>549</v>
      </c>
      <c r="F22" s="1511" t="s">
        <v>549</v>
      </c>
      <c r="G22" s="1509"/>
      <c r="H22" s="1510"/>
      <c r="I22" s="1474" t="s">
        <v>549</v>
      </c>
      <c r="J22" s="1474"/>
      <c r="K22" s="1474"/>
    </row>
    <row r="23" spans="1:11" ht="26.1" customHeight="1">
      <c r="A23" s="239" t="s">
        <v>515</v>
      </c>
      <c r="B23" s="234" t="s">
        <v>517</v>
      </c>
      <c r="C23" s="1506"/>
      <c r="D23" s="1507"/>
      <c r="E23" s="240" t="s">
        <v>244</v>
      </c>
      <c r="F23" s="1508" t="s">
        <v>244</v>
      </c>
      <c r="G23" s="1506"/>
      <c r="H23" s="1507"/>
      <c r="I23" s="1480" t="s">
        <v>244</v>
      </c>
      <c r="J23" s="1480"/>
      <c r="K23" s="1480"/>
    </row>
    <row r="24" spans="1:11" ht="26.1" customHeight="1">
      <c r="A24" s="236" t="s">
        <v>518</v>
      </c>
      <c r="B24" s="231" t="s">
        <v>550</v>
      </c>
      <c r="C24" s="1509"/>
      <c r="D24" s="1510"/>
      <c r="E24" s="232" t="s">
        <v>244</v>
      </c>
      <c r="F24" s="1511" t="s">
        <v>244</v>
      </c>
      <c r="G24" s="1509"/>
      <c r="H24" s="1510"/>
      <c r="I24" s="1474" t="s">
        <v>244</v>
      </c>
      <c r="J24" s="1474"/>
      <c r="K24" s="1474"/>
    </row>
    <row r="25" spans="1:11" s="22" customFormat="1" ht="9.75" customHeight="1">
      <c r="A25" s="241"/>
      <c r="B25" s="242"/>
      <c r="C25" s="242"/>
      <c r="D25" s="242"/>
      <c r="E25" s="242"/>
      <c r="F25" s="242"/>
      <c r="G25" s="242"/>
      <c r="H25" s="242"/>
      <c r="I25" s="242"/>
      <c r="J25" s="242"/>
      <c r="K25" s="242"/>
    </row>
    <row r="26" spans="1:11" s="22" customFormat="1" ht="15" customHeight="1">
      <c r="A26" s="56" t="s">
        <v>520</v>
      </c>
      <c r="B26" s="242"/>
      <c r="C26" s="242"/>
      <c r="D26" s="242"/>
      <c r="E26" s="242"/>
      <c r="F26" s="242"/>
      <c r="G26" s="242"/>
      <c r="H26" s="242"/>
      <c r="I26" s="242"/>
      <c r="J26" s="242"/>
      <c r="K26" s="242"/>
    </row>
    <row r="27" spans="1:11">
      <c r="A27" s="57" t="s">
        <v>521</v>
      </c>
    </row>
  </sheetData>
  <mergeCells count="44">
    <mergeCell ref="F10:K10"/>
    <mergeCell ref="F7:K7"/>
    <mergeCell ref="F8:H8"/>
    <mergeCell ref="I8:K8"/>
    <mergeCell ref="B4:K4"/>
    <mergeCell ref="C5:D5"/>
    <mergeCell ref="F5:H5"/>
    <mergeCell ref="I5:K5"/>
    <mergeCell ref="C6:D6"/>
    <mergeCell ref="F6:H6"/>
    <mergeCell ref="I6:K6"/>
    <mergeCell ref="F11:G11"/>
    <mergeCell ref="F15:H15"/>
    <mergeCell ref="I15:K15"/>
    <mergeCell ref="C18:D18"/>
    <mergeCell ref="F18:H18"/>
    <mergeCell ref="I18:K18"/>
    <mergeCell ref="F14:H14"/>
    <mergeCell ref="I14:K14"/>
    <mergeCell ref="I11:K11"/>
    <mergeCell ref="A13:E13"/>
    <mergeCell ref="A4:A11"/>
    <mergeCell ref="B7:B9"/>
    <mergeCell ref="E7:E9"/>
    <mergeCell ref="C7:D7"/>
    <mergeCell ref="C8:D8"/>
    <mergeCell ref="C10:D10"/>
    <mergeCell ref="C19:D19"/>
    <mergeCell ref="F19:H19"/>
    <mergeCell ref="I19:K19"/>
    <mergeCell ref="C20:D20"/>
    <mergeCell ref="F20:H20"/>
    <mergeCell ref="I20:K20"/>
    <mergeCell ref="F21:H21"/>
    <mergeCell ref="I21:K21"/>
    <mergeCell ref="C22:D22"/>
    <mergeCell ref="F22:H22"/>
    <mergeCell ref="I22:K22"/>
    <mergeCell ref="C23:D23"/>
    <mergeCell ref="F23:H23"/>
    <mergeCell ref="I23:K23"/>
    <mergeCell ref="C24:D24"/>
    <mergeCell ref="F24:H24"/>
    <mergeCell ref="I24:K24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7" firstPageNumber="60" orientation="landscape" useFirstPageNumber="1" r:id="rId1"/>
  <headerFooter>
    <oddFooter>&amp;L&amp;P&amp;R&amp;G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4"/>
  <dimension ref="A1:AJ65"/>
  <sheetViews>
    <sheetView tabSelected="1" view="pageBreakPreview" zoomScaleNormal="100" workbookViewId="0">
      <pane ySplit="1" topLeftCell="A5" activePane="bottomLeft" state="frozen"/>
      <selection pane="bottomLeft" activeCell="D65" sqref="D65:E65"/>
    </sheetView>
  </sheetViews>
  <sheetFormatPr defaultColWidth="9.140625" defaultRowHeight="15" outlineLevelRow="1"/>
  <cols>
    <col min="1" max="1" width="16" style="781" customWidth="1"/>
    <col min="2" max="2" width="12.42578125" style="782" customWidth="1"/>
    <col min="3" max="3" width="4.42578125" style="783" customWidth="1"/>
    <col min="4" max="4" width="31" style="784" customWidth="1"/>
    <col min="5" max="5" width="46" style="781" customWidth="1"/>
    <col min="6" max="6" width="46.7109375" style="784" customWidth="1"/>
    <col min="7" max="7" width="23.140625" style="784" customWidth="1"/>
    <col min="8" max="8" width="9" style="784" hidden="1" customWidth="1"/>
    <col min="9" max="9" width="10.28515625" style="784" hidden="1" customWidth="1"/>
    <col min="10" max="10" width="12.7109375" style="784" hidden="1" customWidth="1"/>
    <col min="11" max="16384" width="9.140625" style="784"/>
  </cols>
  <sheetData>
    <row r="1" spans="1:36" s="778" customFormat="1">
      <c r="A1" s="785"/>
      <c r="B1" s="785" t="s">
        <v>20</v>
      </c>
      <c r="C1" s="786"/>
      <c r="D1" s="785"/>
      <c r="E1" s="787"/>
    </row>
    <row r="3" spans="1:36">
      <c r="A3" s="217"/>
    </row>
    <row r="4" spans="1:36" ht="18.75">
      <c r="A4" s="788" t="s">
        <v>21</v>
      </c>
      <c r="C4" s="789"/>
    </row>
    <row r="6" spans="1:36" s="779" customFormat="1" ht="27" customHeight="1" thickBot="1">
      <c r="A6" s="790" t="s">
        <v>22</v>
      </c>
      <c r="B6" s="791" t="s">
        <v>23</v>
      </c>
      <c r="C6" s="792" t="s">
        <v>24</v>
      </c>
      <c r="D6" s="791" t="s">
        <v>25</v>
      </c>
      <c r="E6" s="791" t="s">
        <v>26</v>
      </c>
      <c r="F6" s="793" t="s">
        <v>27</v>
      </c>
      <c r="K6" s="828"/>
      <c r="L6" s="828"/>
      <c r="M6" s="828"/>
      <c r="N6" s="828"/>
      <c r="O6" s="828"/>
      <c r="P6" s="828"/>
      <c r="Q6" s="828"/>
      <c r="R6" s="828"/>
      <c r="S6" s="828"/>
      <c r="T6" s="828"/>
      <c r="U6" s="828"/>
      <c r="V6" s="828"/>
      <c r="W6" s="828"/>
      <c r="X6" s="828"/>
      <c r="Y6" s="828"/>
      <c r="Z6" s="828"/>
      <c r="AA6" s="828"/>
      <c r="AB6" s="828"/>
      <c r="AC6" s="828"/>
      <c r="AD6" s="828"/>
      <c r="AE6" s="828"/>
      <c r="AF6" s="828"/>
      <c r="AG6" s="828"/>
      <c r="AH6" s="828"/>
      <c r="AI6" s="828"/>
      <c r="AJ6" s="828"/>
    </row>
    <row r="7" spans="1:36" s="780" customFormat="1" ht="17.25" hidden="1" customHeight="1" outlineLevel="1">
      <c r="A7" s="794">
        <v>44995</v>
      </c>
      <c r="B7" s="795"/>
      <c r="C7" s="1120" t="s">
        <v>28</v>
      </c>
      <c r="D7" s="1120"/>
      <c r="E7" s="1120"/>
      <c r="F7" s="1120"/>
      <c r="K7" s="829"/>
      <c r="L7" s="829"/>
      <c r="M7" s="829"/>
      <c r="N7" s="829"/>
      <c r="O7" s="829"/>
      <c r="P7" s="829"/>
      <c r="Q7" s="829"/>
      <c r="R7" s="829"/>
      <c r="S7" s="829"/>
      <c r="T7" s="829"/>
      <c r="U7" s="829"/>
      <c r="V7" s="829"/>
      <c r="W7" s="829"/>
      <c r="X7" s="829"/>
      <c r="Y7" s="829"/>
      <c r="Z7" s="829"/>
      <c r="AA7" s="829"/>
      <c r="AB7" s="829"/>
      <c r="AC7" s="829"/>
      <c r="AD7" s="829"/>
      <c r="AE7" s="829"/>
      <c r="AF7" s="829"/>
      <c r="AG7" s="829"/>
      <c r="AH7" s="829"/>
      <c r="AI7" s="829"/>
      <c r="AJ7" s="829"/>
    </row>
    <row r="8" spans="1:36" s="780" customFormat="1" ht="28.5" hidden="1" customHeight="1" outlineLevel="1">
      <c r="A8" s="796"/>
      <c r="B8" s="797"/>
      <c r="C8" s="798">
        <v>1</v>
      </c>
      <c r="D8" s="799" t="s">
        <v>29</v>
      </c>
      <c r="E8" s="800"/>
      <c r="F8" s="801"/>
    </row>
    <row r="9" spans="1:36" s="780" customFormat="1" ht="19.5" hidden="1" customHeight="1" outlineLevel="1">
      <c r="A9" s="796"/>
      <c r="B9" s="797"/>
      <c r="C9" s="1120" t="s">
        <v>30</v>
      </c>
      <c r="D9" s="1120"/>
      <c r="E9" s="1120"/>
      <c r="F9" s="1120"/>
    </row>
    <row r="10" spans="1:36" s="780" customFormat="1" ht="18.75" hidden="1" customHeight="1" outlineLevel="1">
      <c r="A10" s="796"/>
      <c r="B10" s="1105"/>
      <c r="C10" s="1122">
        <v>2</v>
      </c>
      <c r="D10" s="1121" t="s">
        <v>31</v>
      </c>
      <c r="E10" s="1121"/>
      <c r="F10" s="801" t="s">
        <v>32</v>
      </c>
    </row>
    <row r="11" spans="1:36" s="780" customFormat="1" ht="18.75" hidden="1" customHeight="1" outlineLevel="1">
      <c r="A11" s="796"/>
      <c r="B11" s="1105"/>
      <c r="C11" s="1122"/>
      <c r="D11" s="1121"/>
      <c r="E11" s="1121"/>
      <c r="F11" s="801" t="s">
        <v>33</v>
      </c>
    </row>
    <row r="12" spans="1:36" s="780" customFormat="1" ht="16.5" hidden="1" customHeight="1" outlineLevel="1">
      <c r="A12" s="802"/>
      <c r="B12" s="1105"/>
      <c r="C12" s="1122"/>
      <c r="D12" s="1121"/>
      <c r="E12" s="1121"/>
      <c r="F12" s="801" t="s">
        <v>34</v>
      </c>
    </row>
    <row r="13" spans="1:36" hidden="1" outlineLevel="1" collapsed="1">
      <c r="A13" s="1110">
        <v>45041</v>
      </c>
      <c r="B13" s="803"/>
      <c r="C13" s="1120" t="s">
        <v>28</v>
      </c>
      <c r="D13" s="1120"/>
      <c r="E13" s="1120"/>
      <c r="F13" s="1120"/>
    </row>
    <row r="14" spans="1:36" hidden="1" outlineLevel="1">
      <c r="A14" s="1111"/>
      <c r="B14" s="803"/>
      <c r="C14" s="798">
        <v>1</v>
      </c>
      <c r="D14" s="799" t="s">
        <v>35</v>
      </c>
      <c r="E14" s="800"/>
      <c r="F14" s="801"/>
    </row>
    <row r="15" spans="1:36" hidden="1" outlineLevel="1" collapsed="1">
      <c r="A15" s="1112">
        <v>45086</v>
      </c>
      <c r="B15" s="803"/>
      <c r="C15" s="1120" t="s">
        <v>28</v>
      </c>
      <c r="D15" s="1120"/>
      <c r="E15" s="1120"/>
      <c r="F15" s="1120"/>
    </row>
    <row r="16" spans="1:36" hidden="1" outlineLevel="1">
      <c r="A16" s="1112"/>
      <c r="B16" s="803"/>
      <c r="C16" s="798">
        <v>1</v>
      </c>
      <c r="D16" s="799" t="s">
        <v>36</v>
      </c>
      <c r="E16" s="800"/>
      <c r="F16" s="805"/>
    </row>
    <row r="17" spans="1:6" hidden="1" outlineLevel="1">
      <c r="A17" s="1112"/>
      <c r="B17" s="803"/>
      <c r="C17" s="1120" t="s">
        <v>37</v>
      </c>
      <c r="D17" s="1120"/>
      <c r="E17" s="1120"/>
      <c r="F17" s="1120"/>
    </row>
    <row r="18" spans="1:6" hidden="1" outlineLevel="1">
      <c r="A18" s="1112"/>
      <c r="B18" s="803"/>
      <c r="C18" s="798">
        <v>2</v>
      </c>
      <c r="D18" s="799" t="s">
        <v>38</v>
      </c>
      <c r="E18" s="800"/>
      <c r="F18" s="806" t="s">
        <v>39</v>
      </c>
    </row>
    <row r="19" spans="1:6" hidden="1" outlineLevel="1">
      <c r="A19" s="1112"/>
      <c r="B19" s="803"/>
      <c r="C19" s="798">
        <v>3</v>
      </c>
      <c r="D19" s="799" t="s">
        <v>40</v>
      </c>
      <c r="E19" s="800"/>
      <c r="F19" s="806" t="s">
        <v>41</v>
      </c>
    </row>
    <row r="20" spans="1:6" hidden="1" outlineLevel="1" collapsed="1">
      <c r="A20" s="1112">
        <v>45094</v>
      </c>
      <c r="B20" s="803"/>
      <c r="C20" s="1120" t="s">
        <v>28</v>
      </c>
      <c r="D20" s="1120"/>
      <c r="E20" s="1120"/>
      <c r="F20" s="1120"/>
    </row>
    <row r="21" spans="1:6" hidden="1" outlineLevel="1">
      <c r="A21" s="1112"/>
      <c r="B21" s="803"/>
      <c r="C21" s="798">
        <v>1</v>
      </c>
      <c r="D21" s="799" t="s">
        <v>42</v>
      </c>
      <c r="E21" s="800"/>
      <c r="F21" s="805"/>
    </row>
    <row r="22" spans="1:6" hidden="1" outlineLevel="1">
      <c r="A22" s="1112"/>
      <c r="B22" s="803"/>
      <c r="C22" s="1120" t="s">
        <v>37</v>
      </c>
      <c r="D22" s="1120"/>
      <c r="E22" s="1120"/>
      <c r="F22" s="1120"/>
    </row>
    <row r="23" spans="1:6" hidden="1" outlineLevel="1">
      <c r="A23" s="1112"/>
      <c r="B23" s="803"/>
      <c r="C23" s="798">
        <v>2</v>
      </c>
      <c r="D23" s="799" t="s">
        <v>43</v>
      </c>
      <c r="E23" s="800"/>
      <c r="F23" s="807" t="s">
        <v>44</v>
      </c>
    </row>
    <row r="24" spans="1:6" hidden="1" outlineLevel="1" collapsed="1">
      <c r="A24" s="1112">
        <v>45103</v>
      </c>
      <c r="B24" s="803"/>
      <c r="C24" s="1120" t="s">
        <v>28</v>
      </c>
      <c r="D24" s="1120"/>
      <c r="E24" s="1120"/>
      <c r="F24" s="1120"/>
    </row>
    <row r="25" spans="1:6" hidden="1" outlineLevel="1">
      <c r="A25" s="1112"/>
      <c r="B25" s="803"/>
      <c r="C25" s="798">
        <v>1</v>
      </c>
      <c r="D25" s="799" t="s">
        <v>45</v>
      </c>
      <c r="E25" s="800"/>
      <c r="F25" s="805"/>
    </row>
    <row r="26" spans="1:6" hidden="1" outlineLevel="1">
      <c r="A26" s="1112"/>
      <c r="B26" s="803"/>
      <c r="C26" s="798">
        <v>2</v>
      </c>
      <c r="D26" s="799" t="s">
        <v>46</v>
      </c>
      <c r="E26" s="800"/>
      <c r="F26" s="805"/>
    </row>
    <row r="27" spans="1:6" hidden="1" outlineLevel="1" collapsed="1">
      <c r="A27" s="1112">
        <v>45111</v>
      </c>
      <c r="B27" s="803"/>
      <c r="C27" s="1120" t="s">
        <v>28</v>
      </c>
      <c r="D27" s="1120"/>
      <c r="E27" s="1120"/>
      <c r="F27" s="1120"/>
    </row>
    <row r="28" spans="1:6" hidden="1" outlineLevel="1">
      <c r="A28" s="1112"/>
      <c r="B28" s="803"/>
      <c r="C28" s="798">
        <v>1</v>
      </c>
      <c r="D28" s="799" t="s">
        <v>47</v>
      </c>
      <c r="E28" s="800"/>
      <c r="F28" s="805"/>
    </row>
    <row r="29" spans="1:6" hidden="1" outlineLevel="1">
      <c r="A29" s="1112">
        <v>45113</v>
      </c>
      <c r="B29" s="803"/>
      <c r="C29" s="1120" t="s">
        <v>28</v>
      </c>
      <c r="D29" s="1120"/>
      <c r="E29" s="1120"/>
      <c r="F29" s="1120"/>
    </row>
    <row r="30" spans="1:6" hidden="1" outlineLevel="1">
      <c r="A30" s="1112"/>
      <c r="B30" s="803"/>
      <c r="C30" s="798">
        <v>1</v>
      </c>
      <c r="D30" s="799" t="s">
        <v>48</v>
      </c>
      <c r="E30" s="800"/>
      <c r="F30" s="805"/>
    </row>
    <row r="31" spans="1:6" hidden="1" outlineLevel="1">
      <c r="A31" s="1112">
        <v>45114</v>
      </c>
      <c r="B31" s="803"/>
      <c r="C31" s="1120" t="s">
        <v>30</v>
      </c>
      <c r="D31" s="1120"/>
      <c r="E31" s="1120"/>
      <c r="F31" s="1120"/>
    </row>
    <row r="32" spans="1:6" hidden="1" outlineLevel="1">
      <c r="A32" s="1112"/>
      <c r="B32" s="803"/>
      <c r="C32" s="798">
        <v>1</v>
      </c>
      <c r="D32" s="1128" t="s">
        <v>49</v>
      </c>
      <c r="E32" s="1129"/>
      <c r="F32" s="808" t="s">
        <v>33</v>
      </c>
    </row>
    <row r="33" spans="1:6" hidden="1" outlineLevel="1">
      <c r="A33" s="1112">
        <v>45118</v>
      </c>
      <c r="B33" s="803"/>
      <c r="C33" s="1120" t="s">
        <v>28</v>
      </c>
      <c r="D33" s="1120"/>
      <c r="E33" s="1120"/>
      <c r="F33" s="1120"/>
    </row>
    <row r="34" spans="1:6" hidden="1" outlineLevel="1">
      <c r="A34" s="1110"/>
      <c r="B34" s="809"/>
      <c r="C34" s="810">
        <v>1</v>
      </c>
      <c r="D34" s="811" t="s">
        <v>50</v>
      </c>
      <c r="E34" s="812"/>
      <c r="F34" s="813" t="s">
        <v>32</v>
      </c>
    </row>
    <row r="35" spans="1:6" collapsed="1">
      <c r="A35" s="1113">
        <v>45139</v>
      </c>
      <c r="B35" s="1106"/>
      <c r="C35" s="1130" t="s">
        <v>28</v>
      </c>
      <c r="D35" s="1130"/>
      <c r="E35" s="1130"/>
      <c r="F35" s="1131"/>
    </row>
    <row r="36" spans="1:6">
      <c r="A36" s="1114"/>
      <c r="B36" s="1107"/>
      <c r="C36" s="1109">
        <v>1</v>
      </c>
      <c r="D36" s="1134" t="s">
        <v>51</v>
      </c>
      <c r="E36" s="1134"/>
      <c r="F36" s="815" t="s">
        <v>52</v>
      </c>
    </row>
    <row r="37" spans="1:6">
      <c r="A37" s="1114"/>
      <c r="B37" s="1107"/>
      <c r="C37" s="1109"/>
      <c r="D37" s="1134"/>
      <c r="E37" s="1134"/>
      <c r="F37" s="815" t="s">
        <v>53</v>
      </c>
    </row>
    <row r="38" spans="1:6" ht="17.25" customHeight="1">
      <c r="A38" s="1114"/>
      <c r="B38" s="1107"/>
      <c r="C38" s="1123">
        <v>2</v>
      </c>
      <c r="D38" s="1135" t="s">
        <v>54</v>
      </c>
      <c r="E38" s="1136"/>
      <c r="F38" s="816" t="s">
        <v>55</v>
      </c>
    </row>
    <row r="39" spans="1:6">
      <c r="A39" s="1115"/>
      <c r="B39" s="1108"/>
      <c r="C39" s="1108"/>
      <c r="D39" s="1137"/>
      <c r="E39" s="1138"/>
      <c r="F39" s="817" t="s">
        <v>56</v>
      </c>
    </row>
    <row r="40" spans="1:6">
      <c r="A40" s="818">
        <v>45177</v>
      </c>
      <c r="B40" s="819"/>
      <c r="C40" s="819">
        <v>1</v>
      </c>
      <c r="D40" s="1132" t="s">
        <v>57</v>
      </c>
      <c r="E40" s="1133"/>
      <c r="F40" s="820"/>
    </row>
    <row r="41" spans="1:6" ht="28.5" customHeight="1">
      <c r="A41" s="818">
        <v>45181</v>
      </c>
      <c r="B41" s="821"/>
      <c r="C41" s="819">
        <v>1</v>
      </c>
      <c r="D41" s="1124" t="s">
        <v>58</v>
      </c>
      <c r="E41" s="1125"/>
      <c r="F41" s="822" t="s">
        <v>52</v>
      </c>
    </row>
    <row r="42" spans="1:6">
      <c r="A42" s="823">
        <v>45243</v>
      </c>
      <c r="B42" s="824"/>
      <c r="C42" s="825">
        <v>1</v>
      </c>
      <c r="D42" s="1126" t="s">
        <v>59</v>
      </c>
      <c r="E42" s="1127"/>
      <c r="F42" s="826" t="s">
        <v>60</v>
      </c>
    </row>
    <row r="43" spans="1:6">
      <c r="A43" s="1112">
        <v>45306</v>
      </c>
      <c r="B43" s="1109"/>
      <c r="C43" s="827">
        <v>1</v>
      </c>
      <c r="D43" s="1116" t="s">
        <v>61</v>
      </c>
      <c r="E43" s="1116"/>
      <c r="F43" s="806" t="s">
        <v>62</v>
      </c>
    </row>
    <row r="44" spans="1:6">
      <c r="A44" s="1112"/>
      <c r="B44" s="1109"/>
      <c r="C44" s="1109">
        <v>2</v>
      </c>
      <c r="D44" s="1119" t="s">
        <v>63</v>
      </c>
      <c r="E44" s="1119"/>
      <c r="F44" s="806" t="s">
        <v>64</v>
      </c>
    </row>
    <row r="45" spans="1:6">
      <c r="A45" s="1112"/>
      <c r="B45" s="1109"/>
      <c r="C45" s="1109"/>
      <c r="D45" s="1119"/>
      <c r="E45" s="1119"/>
      <c r="F45" s="806" t="s">
        <v>44</v>
      </c>
    </row>
    <row r="46" spans="1:6">
      <c r="A46" s="1112"/>
      <c r="B46" s="1109"/>
      <c r="C46" s="827">
        <v>3</v>
      </c>
      <c r="D46" s="1116" t="s">
        <v>65</v>
      </c>
      <c r="E46" s="1116"/>
      <c r="F46" s="806" t="s">
        <v>66</v>
      </c>
    </row>
    <row r="47" spans="1:6" ht="33" customHeight="1">
      <c r="A47" s="804">
        <v>45329</v>
      </c>
      <c r="B47" s="803"/>
      <c r="C47" s="814">
        <v>1</v>
      </c>
      <c r="D47" s="1117" t="s">
        <v>67</v>
      </c>
      <c r="E47" s="1118"/>
      <c r="F47" s="806" t="s">
        <v>53</v>
      </c>
    </row>
    <row r="48" spans="1:6">
      <c r="A48" s="1102">
        <v>45408</v>
      </c>
      <c r="B48" s="1099"/>
      <c r="C48" s="894">
        <v>1</v>
      </c>
      <c r="D48" s="1104" t="s">
        <v>706</v>
      </c>
      <c r="E48" s="1104"/>
      <c r="F48" s="953"/>
    </row>
    <row r="49" spans="1:6">
      <c r="A49" s="1103"/>
      <c r="B49" s="1099"/>
      <c r="C49" s="894">
        <v>2</v>
      </c>
      <c r="D49" s="1104" t="s">
        <v>710</v>
      </c>
      <c r="E49" s="1104"/>
      <c r="F49" s="954" t="s">
        <v>721</v>
      </c>
    </row>
    <row r="50" spans="1:6">
      <c r="A50" s="1103"/>
      <c r="B50" s="1140"/>
      <c r="C50" s="957">
        <v>3</v>
      </c>
      <c r="D50" s="1139" t="s">
        <v>711</v>
      </c>
      <c r="E50" s="1139"/>
      <c r="F50" s="807" t="s">
        <v>44</v>
      </c>
    </row>
    <row r="51" spans="1:6">
      <c r="A51" s="1102">
        <v>45463</v>
      </c>
      <c r="B51" s="1099"/>
      <c r="C51" s="894">
        <v>1</v>
      </c>
      <c r="D51" s="1104" t="s">
        <v>730</v>
      </c>
      <c r="E51" s="1104"/>
      <c r="F51" s="999" t="s">
        <v>731</v>
      </c>
    </row>
    <row r="52" spans="1:6">
      <c r="A52" s="1143"/>
      <c r="B52" s="1099"/>
      <c r="C52" s="894">
        <v>2</v>
      </c>
      <c r="D52" s="1104" t="s">
        <v>732</v>
      </c>
      <c r="E52" s="1104"/>
      <c r="F52" s="999" t="s">
        <v>731</v>
      </c>
    </row>
    <row r="53" spans="1:6">
      <c r="A53" s="1143"/>
      <c r="B53" s="963" t="s">
        <v>733</v>
      </c>
      <c r="C53" s="894">
        <v>1</v>
      </c>
      <c r="D53" s="1104" t="s">
        <v>734</v>
      </c>
      <c r="E53" s="1104"/>
      <c r="F53" s="967" t="s">
        <v>721</v>
      </c>
    </row>
    <row r="54" spans="1:6">
      <c r="A54" s="1143"/>
      <c r="B54" s="963" t="s">
        <v>737</v>
      </c>
      <c r="C54" s="894">
        <v>1</v>
      </c>
      <c r="D54" s="1104" t="s">
        <v>738</v>
      </c>
      <c r="E54" s="1104"/>
      <c r="F54" s="967" t="s">
        <v>66</v>
      </c>
    </row>
    <row r="55" spans="1:6">
      <c r="A55" s="1143"/>
      <c r="B55" s="963" t="s">
        <v>744</v>
      </c>
      <c r="C55" s="894">
        <v>1</v>
      </c>
      <c r="D55" s="1104" t="s">
        <v>746</v>
      </c>
      <c r="E55" s="1104"/>
      <c r="F55" s="967" t="s">
        <v>107</v>
      </c>
    </row>
    <row r="56" spans="1:6">
      <c r="A56" s="1143"/>
      <c r="B56" s="963" t="s">
        <v>747</v>
      </c>
      <c r="C56" s="894">
        <v>1</v>
      </c>
      <c r="D56" s="1104" t="s">
        <v>748</v>
      </c>
      <c r="E56" s="1104"/>
      <c r="F56" s="967" t="s">
        <v>721</v>
      </c>
    </row>
    <row r="57" spans="1:6">
      <c r="A57" s="1143"/>
      <c r="B57" s="1141" t="s">
        <v>751</v>
      </c>
      <c r="C57" s="894">
        <v>1</v>
      </c>
      <c r="D57" s="1104" t="s">
        <v>749</v>
      </c>
      <c r="E57" s="1104"/>
      <c r="F57" s="967" t="s">
        <v>731</v>
      </c>
    </row>
    <row r="58" spans="1:6">
      <c r="A58" s="1143"/>
      <c r="B58" s="1142"/>
      <c r="C58" s="957">
        <v>2</v>
      </c>
      <c r="D58" s="1139" t="s">
        <v>750</v>
      </c>
      <c r="E58" s="1139"/>
      <c r="F58" s="1053" t="s">
        <v>53</v>
      </c>
    </row>
    <row r="59" spans="1:6">
      <c r="A59" s="1145">
        <v>45638</v>
      </c>
      <c r="B59" s="1146" t="s">
        <v>720</v>
      </c>
      <c r="C59" s="1144" t="s">
        <v>28</v>
      </c>
      <c r="D59" s="1144"/>
      <c r="E59" s="1144"/>
      <c r="F59" s="1144"/>
    </row>
    <row r="60" spans="1:6">
      <c r="A60" s="1145"/>
      <c r="B60" s="1146"/>
      <c r="C60" s="894">
        <v>1</v>
      </c>
      <c r="D60" s="1104" t="s">
        <v>767</v>
      </c>
      <c r="E60" s="1104"/>
      <c r="F60" s="1054"/>
    </row>
    <row r="61" spans="1:6">
      <c r="A61" s="1145"/>
      <c r="B61" s="1146"/>
      <c r="C61" s="894">
        <v>2</v>
      </c>
      <c r="D61" s="1104" t="s">
        <v>768</v>
      </c>
      <c r="E61" s="1104"/>
      <c r="F61" s="967" t="s">
        <v>774</v>
      </c>
    </row>
    <row r="62" spans="1:6">
      <c r="A62" s="1145"/>
      <c r="B62" s="1146"/>
      <c r="C62" s="894">
        <v>3</v>
      </c>
      <c r="D62" s="1104" t="s">
        <v>773</v>
      </c>
      <c r="E62" s="1104"/>
      <c r="F62" s="967" t="s">
        <v>41</v>
      </c>
    </row>
    <row r="63" spans="1:6">
      <c r="A63" s="1145"/>
      <c r="B63" s="1099" t="s">
        <v>733</v>
      </c>
      <c r="C63" s="1144" t="s">
        <v>28</v>
      </c>
      <c r="D63" s="1144"/>
      <c r="E63" s="1144"/>
      <c r="F63" s="1144"/>
    </row>
    <row r="64" spans="1:6">
      <c r="A64" s="1145"/>
      <c r="B64" s="1099"/>
      <c r="C64" s="894">
        <v>1</v>
      </c>
      <c r="D64" s="1100" t="s">
        <v>796</v>
      </c>
      <c r="E64" s="1101"/>
      <c r="F64" s="1054"/>
    </row>
    <row r="65" spans="1:6">
      <c r="A65" s="1145"/>
      <c r="B65" s="1099"/>
      <c r="C65" s="894">
        <v>2</v>
      </c>
      <c r="D65" s="1100" t="s">
        <v>797</v>
      </c>
      <c r="E65" s="1101"/>
      <c r="F65" s="1054"/>
    </row>
  </sheetData>
  <mergeCells count="67">
    <mergeCell ref="C63:F63"/>
    <mergeCell ref="D64:E64"/>
    <mergeCell ref="A59:A65"/>
    <mergeCell ref="D60:E60"/>
    <mergeCell ref="D61:E61"/>
    <mergeCell ref="B59:B62"/>
    <mergeCell ref="D62:E62"/>
    <mergeCell ref="C59:F59"/>
    <mergeCell ref="D54:E54"/>
    <mergeCell ref="D51:E51"/>
    <mergeCell ref="D52:E52"/>
    <mergeCell ref="B51:B52"/>
    <mergeCell ref="D57:E57"/>
    <mergeCell ref="D53:E53"/>
    <mergeCell ref="D58:E58"/>
    <mergeCell ref="B57:B58"/>
    <mergeCell ref="D55:E55"/>
    <mergeCell ref="A51:A58"/>
    <mergeCell ref="D38:E39"/>
    <mergeCell ref="D48:E48"/>
    <mergeCell ref="D49:E49"/>
    <mergeCell ref="D50:E50"/>
    <mergeCell ref="B48:B50"/>
    <mergeCell ref="C20:F20"/>
    <mergeCell ref="C22:F22"/>
    <mergeCell ref="C36:C37"/>
    <mergeCell ref="C38:C39"/>
    <mergeCell ref="C44:C45"/>
    <mergeCell ref="C24:F24"/>
    <mergeCell ref="C27:F27"/>
    <mergeCell ref="C29:F29"/>
    <mergeCell ref="D41:E41"/>
    <mergeCell ref="D42:E42"/>
    <mergeCell ref="C31:F31"/>
    <mergeCell ref="D32:E32"/>
    <mergeCell ref="C33:F33"/>
    <mergeCell ref="C35:F35"/>
    <mergeCell ref="D40:E40"/>
    <mergeCell ref="D36:E37"/>
    <mergeCell ref="C7:F7"/>
    <mergeCell ref="C9:F9"/>
    <mergeCell ref="C13:F13"/>
    <mergeCell ref="C15:F15"/>
    <mergeCell ref="C17:F17"/>
    <mergeCell ref="D10:E12"/>
    <mergeCell ref="C10:C12"/>
    <mergeCell ref="A43:A46"/>
    <mergeCell ref="D43:E43"/>
    <mergeCell ref="D46:E46"/>
    <mergeCell ref="D47:E47"/>
    <mergeCell ref="D44:E45"/>
    <mergeCell ref="B63:B65"/>
    <mergeCell ref="D65:E65"/>
    <mergeCell ref="A48:A50"/>
    <mergeCell ref="D56:E56"/>
    <mergeCell ref="B10:B12"/>
    <mergeCell ref="B35:B39"/>
    <mergeCell ref="B43:B46"/>
    <mergeCell ref="A13:A14"/>
    <mergeCell ref="A15:A19"/>
    <mergeCell ref="A20:A23"/>
    <mergeCell ref="A24:A26"/>
    <mergeCell ref="A27:A28"/>
    <mergeCell ref="A29:A30"/>
    <mergeCell ref="A31:A32"/>
    <mergeCell ref="A33:A34"/>
    <mergeCell ref="A35:A39"/>
  </mergeCells>
  <hyperlinks>
    <hyperlink ref="B1" location="Содержание!A1" display="Вернуться в содержание"/>
    <hyperlink ref="F10" location="Ручки_накладки_Италия!A1" display="Ручки, накладки, завертки, цилиндры - Италия"/>
    <hyperlink ref="F11" location="Ручки_накладки_Китай!A1" display="Ручки, накладки, завертки, цилиндры - Китай"/>
    <hyperlink ref="F12" location="'Карточные петли'!A1" display="Петли карточные"/>
    <hyperlink ref="F18" location="'Cистемы Meta'!Print_Area" display="Системы-Meta"/>
    <hyperlink ref="F19" location="Замки!Область_печати" display="Замки"/>
    <hyperlink ref="F23" location="Ручки_накладки_Китай!A1" display="Ручки_накладки_Китай"/>
    <hyperlink ref="F32" location="Ручки_накладки_Китай!A1" display="Ручки, накладки, завертки, цилиндры - Китай"/>
    <hyperlink ref="F34" location="Ручки_накладки_Италия!A1" display="Ручки, накладки, завертки, цилиндры - Италия"/>
    <hyperlink ref="F37" location="'Системы для перегородок'!Область_печати" display="Системы для перегородок"/>
    <hyperlink ref="F36" location="'Cистемы INVISIBLE'!Область_печати" display="Системы: INVISIBLE, SLIDE, DIVA, LOFT"/>
    <hyperlink ref="F38" location="'Скрытые петли'!A1" display="Петли скрытые"/>
    <hyperlink ref="F39" location="'Cистемы TWICE, ROTO'!A1" display="Системы: TWICE, HEFT, ROTO"/>
    <hyperlink ref="F41" location="'Cистемы INVISIBLE'!A1" display="Системы: INVISIBLE, SLIDE, DIVA, LOFT"/>
    <hyperlink ref="F42" location="'Фурнитура для акции'!R1C1" display="Фурнитура для акции"/>
    <hyperlink ref="F43" location="'Cистемы INVISIBLE'!Область_печати" display="Cистемы INVISIBLE"/>
    <hyperlink ref="F44" location="Ручки_накладки_Италия!A1" display="Ручки_накладки_Италия"/>
    <hyperlink ref="F45" location="Ручки_накладки_Китай!A1" display="Ручки_накладки_Китай"/>
    <hyperlink ref="F46" location="Прочее!J17" display="Прочее"/>
    <hyperlink ref="F47" location="'Системы для перегородок'!A1" display="Системы для перегородок'!A1"/>
    <hyperlink ref="F49" location="'Cистемы TWICE, ROTO'!A1" display="'Cистемы TWICE, ROTO'!A1"/>
    <hyperlink ref="F50" location="Ручки_накладки_Китай!A1" display="Ручки_накладки_Китай!A1"/>
    <hyperlink ref="F51" location="'Скрытые петли'!Область_печати" display="Скрытые петли"/>
    <hyperlink ref="F52" location="'Скрытые петли'!Область_печати" display="Скрытые петли"/>
    <hyperlink ref="F53" location="'Cистемы TWICE, ROTO'!Область_печати" display="Cистемы TWICE, ROTO"/>
    <hyperlink ref="F54" location="Прочее!Область_печати" display="Прочее"/>
    <hyperlink ref="F55" location="'Карточные петли'!A24" display="Карточные петли"/>
    <hyperlink ref="F56" location="'Cистемы TWICE, ROTO'!Область_печати" display="Cистемы TWICE, ROTO"/>
    <hyperlink ref="F57" location="'Скрытые петли'!Область_печати" display="Скрытые петли"/>
    <hyperlink ref="F58" location="'Системы для перегородок'!Область_печати" display="Системы для перегородок"/>
    <hyperlink ref="F61" location="'Замок скрытой двери (аналог Бон'!Область_печати" display="Замок скрытой двери"/>
    <hyperlink ref="F62" location="Замки!A1" display="Замки"/>
  </hyperlinks>
  <pageMargins left="0.70866141732283505" right="0.70866141732283505" top="0.74803149606299202" bottom="0.74803149606299202" header="0.31496062992126" footer="0.31496062992126"/>
  <pageSetup paperSize="9" scale="55" orientation="portrait" r:id="rId1"/>
  <colBreaks count="1" manualBreakCount="1">
    <brk id="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C000"/>
  </sheetPr>
  <dimension ref="A1:FQ332"/>
  <sheetViews>
    <sheetView view="pageBreakPreview" zoomScale="70" zoomScaleNormal="70" workbookViewId="0">
      <pane xSplit="2" ySplit="9" topLeftCell="C142" activePane="bottomRight" state="frozen"/>
      <selection pane="topRight"/>
      <selection pane="bottomLeft"/>
      <selection pane="bottomRight" activeCell="H166" sqref="H166"/>
    </sheetView>
  </sheetViews>
  <sheetFormatPr defaultColWidth="27.28515625" defaultRowHeight="15" outlineLevelRow="2" outlineLevelCol="1"/>
  <cols>
    <col min="1" max="1" width="12.85546875" style="24" customWidth="1"/>
    <col min="2" max="2" width="30.5703125" style="24" customWidth="1"/>
    <col min="3" max="6" width="21.7109375" style="24" hidden="1" customWidth="1" outlineLevel="1"/>
    <col min="7" max="10" width="21.7109375" style="65" hidden="1" customWidth="1" outlineLevel="1"/>
    <col min="11" max="11" width="1.42578125" style="24" customWidth="1" collapsed="1"/>
    <col min="12" max="12" width="17.7109375" style="65" customWidth="1"/>
    <col min="13" max="17" width="21.7109375" style="24" hidden="1" customWidth="1" outlineLevel="1"/>
    <col min="18" max="23" width="15.7109375" style="24" hidden="1" customWidth="1" outlineLevel="1"/>
    <col min="24" max="24" width="2.5703125" style="24" customWidth="1" collapsed="1"/>
    <col min="25" max="25" width="26.140625" style="24" customWidth="1"/>
    <col min="26" max="26" width="21.7109375" style="24" hidden="1" customWidth="1" outlineLevel="1"/>
    <col min="27" max="27" width="26" style="24" hidden="1" customWidth="1" outlineLevel="1"/>
    <col min="28" max="28" width="21.7109375" style="24" hidden="1" customWidth="1" outlineLevel="1"/>
    <col min="29" max="29" width="23.5703125" style="24" hidden="1" customWidth="1" outlineLevel="1"/>
    <col min="30" max="33" width="22.7109375" style="24" hidden="1" customWidth="1" outlineLevel="1"/>
    <col min="34" max="34" width="6.85546875" style="24" customWidth="1" collapsed="1"/>
    <col min="35" max="35" width="19.28515625" style="24" customWidth="1"/>
    <col min="36" max="42" width="19.28515625" style="24" hidden="1" customWidth="1" outlineLevel="1"/>
    <col min="43" max="43" width="12.42578125" style="24" customWidth="1" collapsed="1"/>
    <col min="44" max="45" width="19.28515625" style="24" customWidth="1"/>
    <col min="46" max="46" width="20.7109375" style="24" customWidth="1"/>
    <col min="47" max="47" width="20.85546875" style="24" customWidth="1"/>
    <col min="48" max="48" width="20.5703125" style="24" customWidth="1"/>
    <col min="49" max="49" width="19.28515625" style="24" customWidth="1"/>
    <col min="50" max="50" width="20.5703125" style="24" customWidth="1"/>
    <col min="51" max="54" width="18.140625" style="24" customWidth="1"/>
    <col min="55" max="55" width="20.140625" style="24" customWidth="1"/>
    <col min="56" max="56" width="19.5703125" style="24" customWidth="1"/>
    <col min="57" max="58" width="20.5703125" style="24" customWidth="1"/>
    <col min="59" max="59" width="28.28515625" style="24" customWidth="1"/>
    <col min="60" max="69" width="27.28515625" style="24" customWidth="1"/>
    <col min="70" max="70" width="2.7109375" style="24" customWidth="1"/>
    <col min="71" max="72" width="30.28515625" style="24" customWidth="1"/>
    <col min="73" max="74" width="29.28515625" style="24" customWidth="1"/>
    <col min="75" max="79" width="27.7109375" style="24" customWidth="1"/>
    <col min="80" max="80" width="27.28515625" style="24" customWidth="1"/>
    <col min="81" max="81" width="16.7109375" style="66" customWidth="1"/>
    <col min="82" max="83" width="11.7109375" style="66" customWidth="1"/>
    <col min="84" max="84" width="27.28515625" style="24" customWidth="1"/>
    <col min="85" max="16384" width="27.28515625" style="24"/>
  </cols>
  <sheetData>
    <row r="1" spans="1:173" hidden="1" outlineLevel="1"/>
    <row r="2" spans="1:173" hidden="1" outlineLevel="1">
      <c r="A2" s="21" t="s">
        <v>410</v>
      </c>
      <c r="B2" s="67">
        <v>0.27</v>
      </c>
    </row>
    <row r="3" spans="1:173" hidden="1" outlineLevel="2">
      <c r="A3" s="68" t="s">
        <v>411</v>
      </c>
      <c r="B3" s="69">
        <v>44495</v>
      </c>
    </row>
    <row r="4" spans="1:173" hidden="1" outlineLevel="2">
      <c r="A4" s="70" t="s">
        <v>414</v>
      </c>
      <c r="B4" s="71">
        <f>'Петли, защ, скр ручки_база'!B9</f>
        <v>100</v>
      </c>
    </row>
    <row r="5" spans="1:173" customFormat="1" hidden="1" outlineLevel="2">
      <c r="A5" s="72" t="s">
        <v>415</v>
      </c>
      <c r="B5" s="73">
        <f>B6*B7</f>
        <v>1.68</v>
      </c>
      <c r="C5" s="24"/>
      <c r="G5" s="74"/>
      <c r="H5" s="74"/>
      <c r="I5" s="74"/>
      <c r="J5" s="74"/>
      <c r="L5" s="110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99"/>
      <c r="CD5" s="199"/>
      <c r="CE5" s="199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  <c r="EE5" s="142"/>
      <c r="EF5" s="142"/>
      <c r="EG5" s="142"/>
      <c r="EH5" s="142"/>
      <c r="EI5" s="142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  <c r="FG5" s="142"/>
      <c r="FH5" s="142"/>
      <c r="FI5" s="142"/>
      <c r="FJ5" s="142"/>
      <c r="FK5" s="142"/>
      <c r="FL5" s="142"/>
      <c r="FM5" s="142"/>
      <c r="FN5" s="142"/>
      <c r="FO5" s="142"/>
      <c r="FP5" s="142"/>
      <c r="FQ5" s="142"/>
    </row>
    <row r="6" spans="1:173" customFormat="1" hidden="1" outlineLevel="2">
      <c r="A6" s="75" t="s">
        <v>551</v>
      </c>
      <c r="B6" s="76">
        <v>1.2</v>
      </c>
      <c r="C6" s="24"/>
      <c r="G6" s="74"/>
      <c r="H6" s="74"/>
      <c r="I6" s="74"/>
      <c r="J6" s="74"/>
      <c r="L6" s="110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99"/>
      <c r="CD6" s="199"/>
      <c r="CE6" s="199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</row>
    <row r="7" spans="1:173" customFormat="1" hidden="1" outlineLevel="2">
      <c r="A7" s="75" t="s">
        <v>552</v>
      </c>
      <c r="B7" s="76">
        <v>1.4</v>
      </c>
      <c r="C7" s="24"/>
      <c r="D7">
        <f>D18*B9*B5</f>
        <v>38690.399999999994</v>
      </c>
      <c r="G7" s="74"/>
      <c r="H7" s="74"/>
      <c r="I7" s="74"/>
      <c r="J7" s="74"/>
      <c r="L7" s="110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>
        <f>B7*B6</f>
        <v>1.68</v>
      </c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99"/>
      <c r="CD7" s="199"/>
      <c r="CE7" s="199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</row>
    <row r="8" spans="1:173" customFormat="1" hidden="1" outlineLevel="2">
      <c r="A8" s="77" t="s">
        <v>553</v>
      </c>
      <c r="B8" s="68"/>
      <c r="C8" s="24"/>
      <c r="G8" s="74"/>
      <c r="H8" s="74"/>
      <c r="I8" s="74"/>
      <c r="J8" s="74"/>
      <c r="L8" s="110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99"/>
      <c r="CD8" s="199"/>
      <c r="CE8" s="199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</row>
    <row r="9" spans="1:173" hidden="1" outlineLevel="2">
      <c r="A9" s="70" t="s">
        <v>414</v>
      </c>
      <c r="B9" s="70">
        <f>'Петли, защ, скр ручки_база'!B9</f>
        <v>100</v>
      </c>
    </row>
    <row r="10" spans="1:173" customFormat="1" ht="18.75" hidden="1" outlineLevel="1">
      <c r="B10" s="78" t="s">
        <v>421</v>
      </c>
      <c r="G10" s="74"/>
      <c r="H10" s="74"/>
      <c r="I10" s="74"/>
      <c r="J10" s="74"/>
      <c r="L10" s="74"/>
      <c r="W10" s="160"/>
      <c r="CC10" s="200"/>
      <c r="CD10" s="200"/>
      <c r="CE10" s="200"/>
    </row>
    <row r="11" spans="1:173" s="61" customFormat="1" ht="30" hidden="1" customHeight="1" outlineLevel="2">
      <c r="B11" s="1565" t="s">
        <v>554</v>
      </c>
      <c r="C11" s="1548" t="s">
        <v>483</v>
      </c>
      <c r="D11" s="1550"/>
      <c r="E11" s="1548" t="s">
        <v>484</v>
      </c>
      <c r="F11" s="1550"/>
      <c r="G11" s="1570" t="s">
        <v>485</v>
      </c>
      <c r="H11" s="1573" t="s">
        <v>486</v>
      </c>
      <c r="I11" s="1573"/>
      <c r="J11" s="1573"/>
      <c r="K11"/>
      <c r="L11" s="1574" t="s">
        <v>523</v>
      </c>
      <c r="M11" s="1498" t="s">
        <v>555</v>
      </c>
      <c r="N11" s="1529"/>
      <c r="O11" s="1529"/>
      <c r="P11" s="1499"/>
      <c r="Q11" s="1626" t="s">
        <v>525</v>
      </c>
      <c r="R11" s="1500" t="s">
        <v>526</v>
      </c>
      <c r="S11" s="1500"/>
      <c r="T11" s="1500"/>
      <c r="U11" s="1500"/>
      <c r="V11" s="1500"/>
      <c r="W11" s="1500"/>
      <c r="Y11" s="1500" t="s">
        <v>556</v>
      </c>
      <c r="Z11" s="1500"/>
      <c r="AA11" s="1500"/>
      <c r="AB11" s="1500"/>
      <c r="AC11" s="1500"/>
      <c r="AD11" s="1500"/>
      <c r="AE11" s="1500"/>
      <c r="AF11" s="1500"/>
      <c r="AG11" s="1500"/>
      <c r="AI11" s="1500" t="s">
        <v>557</v>
      </c>
      <c r="AJ11" s="1500"/>
      <c r="AK11" s="1500"/>
      <c r="AL11" s="1500"/>
      <c r="AM11" s="1500"/>
      <c r="AN11" s="1500"/>
      <c r="AO11" s="1500"/>
      <c r="AP11" s="1500"/>
    </row>
    <row r="12" spans="1:173" customFormat="1" ht="43.5" hidden="1" customHeight="1" outlineLevel="2">
      <c r="B12" s="1566"/>
      <c r="C12" s="1553" t="s">
        <v>487</v>
      </c>
      <c r="D12" s="1553" t="s">
        <v>488</v>
      </c>
      <c r="E12" s="1553" t="s">
        <v>487</v>
      </c>
      <c r="F12" s="1553" t="s">
        <v>488</v>
      </c>
      <c r="G12" s="1571"/>
      <c r="H12" s="80" t="s">
        <v>558</v>
      </c>
      <c r="I12" s="80" t="s">
        <v>559</v>
      </c>
      <c r="J12" s="80" t="s">
        <v>560</v>
      </c>
      <c r="L12" s="1575"/>
      <c r="M12" s="1191" t="s">
        <v>561</v>
      </c>
      <c r="N12" s="1192"/>
      <c r="O12" s="1191" t="s">
        <v>527</v>
      </c>
      <c r="P12" s="1192"/>
      <c r="Q12" s="1627"/>
      <c r="R12" s="1189" t="s">
        <v>528</v>
      </c>
      <c r="S12" s="1303"/>
      <c r="T12" s="163"/>
      <c r="U12" s="1150" t="s">
        <v>529</v>
      </c>
      <c r="V12" s="1150"/>
      <c r="W12" s="1150"/>
      <c r="Y12" s="1548" t="s">
        <v>562</v>
      </c>
      <c r="Z12" s="1550"/>
      <c r="AA12" s="1554" t="s">
        <v>563</v>
      </c>
      <c r="AB12" s="1555"/>
      <c r="AC12" s="1556" t="s">
        <v>564</v>
      </c>
      <c r="AD12" s="1558" t="s">
        <v>565</v>
      </c>
      <c r="AE12" s="1558"/>
      <c r="AF12" s="1558" t="s">
        <v>566</v>
      </c>
      <c r="AG12" s="1558"/>
      <c r="AI12" s="1554" t="s">
        <v>567</v>
      </c>
      <c r="AJ12" s="1555"/>
      <c r="AK12" s="1554" t="s">
        <v>568</v>
      </c>
      <c r="AL12" s="1559"/>
      <c r="AM12" s="1560" t="s">
        <v>569</v>
      </c>
      <c r="AN12" s="1561"/>
      <c r="AO12" s="179" t="s">
        <v>565</v>
      </c>
      <c r="AP12" s="179" t="s">
        <v>566</v>
      </c>
    </row>
    <row r="13" spans="1:173" customFormat="1" ht="44.25" hidden="1" customHeight="1" outlineLevel="2">
      <c r="B13" s="1566"/>
      <c r="C13" s="1553"/>
      <c r="D13" s="1553"/>
      <c r="E13" s="1553"/>
      <c r="F13" s="1553"/>
      <c r="G13" s="1572"/>
      <c r="H13" s="81"/>
      <c r="I13" s="81"/>
      <c r="J13" s="81"/>
      <c r="L13" s="1576"/>
      <c r="M13" s="143" t="s">
        <v>530</v>
      </c>
      <c r="N13" s="143" t="s">
        <v>531</v>
      </c>
      <c r="O13" s="143" t="s">
        <v>530</v>
      </c>
      <c r="P13" s="143" t="s">
        <v>531</v>
      </c>
      <c r="Q13" s="161"/>
      <c r="R13" s="164" t="s">
        <v>532</v>
      </c>
      <c r="S13" s="164" t="s">
        <v>533</v>
      </c>
      <c r="T13" s="164"/>
      <c r="U13" s="164" t="s">
        <v>532</v>
      </c>
      <c r="V13" s="164"/>
      <c r="W13" s="164" t="s">
        <v>534</v>
      </c>
      <c r="Y13" s="179" t="s">
        <v>570</v>
      </c>
      <c r="Z13" s="179" t="s">
        <v>571</v>
      </c>
      <c r="AA13" s="178" t="s">
        <v>572</v>
      </c>
      <c r="AB13" s="178" t="s">
        <v>573</v>
      </c>
      <c r="AC13" s="1557"/>
      <c r="AD13" s="178" t="s">
        <v>574</v>
      </c>
      <c r="AE13" s="178" t="s">
        <v>575</v>
      </c>
      <c r="AF13" s="178" t="s">
        <v>574</v>
      </c>
      <c r="AG13" s="178" t="s">
        <v>575</v>
      </c>
      <c r="AI13" s="187" t="s">
        <v>576</v>
      </c>
      <c r="AJ13" s="179" t="s">
        <v>577</v>
      </c>
      <c r="AK13" s="179" t="s">
        <v>576</v>
      </c>
      <c r="AL13" s="179" t="s">
        <v>577</v>
      </c>
      <c r="AM13" s="179" t="s">
        <v>576</v>
      </c>
      <c r="AN13" s="179" t="s">
        <v>577</v>
      </c>
      <c r="AO13" s="179" t="s">
        <v>578</v>
      </c>
      <c r="AP13" s="179" t="s">
        <v>578</v>
      </c>
    </row>
    <row r="14" spans="1:173" customFormat="1" ht="25.5" hidden="1" outlineLevel="2">
      <c r="B14" s="1566"/>
      <c r="C14" s="1492" t="s">
        <v>123</v>
      </c>
      <c r="D14" s="1492"/>
      <c r="E14" s="1492" t="s">
        <v>123</v>
      </c>
      <c r="F14" s="1492"/>
      <c r="G14" s="82" t="s">
        <v>579</v>
      </c>
      <c r="H14" s="1492" t="s">
        <v>580</v>
      </c>
      <c r="I14" s="1492"/>
      <c r="J14" s="1492"/>
      <c r="L14" s="143" t="s">
        <v>581</v>
      </c>
      <c r="M14" s="144" t="s">
        <v>123</v>
      </c>
      <c r="N14" s="144" t="s">
        <v>123</v>
      </c>
      <c r="O14" s="144" t="s">
        <v>123</v>
      </c>
      <c r="P14" s="144" t="s">
        <v>123</v>
      </c>
      <c r="Q14" s="165" t="s">
        <v>123</v>
      </c>
      <c r="R14" s="1492" t="s">
        <v>582</v>
      </c>
      <c r="S14" s="1492"/>
      <c r="T14" s="1492"/>
      <c r="U14" s="1492"/>
      <c r="V14" s="1492"/>
      <c r="W14" s="1492"/>
      <c r="Y14" s="1536" t="s">
        <v>583</v>
      </c>
      <c r="Z14" s="1530"/>
      <c r="AA14" s="1530"/>
      <c r="AB14" s="1531"/>
      <c r="AC14" s="180" t="s">
        <v>584</v>
      </c>
      <c r="AD14" s="1536" t="s">
        <v>585</v>
      </c>
      <c r="AE14" s="1530"/>
      <c r="AF14" s="1530"/>
      <c r="AG14" s="1531"/>
      <c r="AI14" s="1536" t="s">
        <v>582</v>
      </c>
      <c r="AJ14" s="1530"/>
      <c r="AK14" s="1530"/>
      <c r="AL14" s="1530"/>
      <c r="AM14" s="1536" t="s">
        <v>582</v>
      </c>
      <c r="AN14" s="1531"/>
      <c r="AO14" s="1536" t="s">
        <v>582</v>
      </c>
      <c r="AP14" s="1530"/>
    </row>
    <row r="15" spans="1:173" s="62" customFormat="1" ht="84.75" hidden="1" customHeight="1" outlineLevel="2">
      <c r="B15" s="1567"/>
      <c r="C15" s="84" t="s">
        <v>586</v>
      </c>
      <c r="D15" s="85"/>
      <c r="E15" s="84" t="s">
        <v>587</v>
      </c>
      <c r="F15" s="85"/>
      <c r="G15" s="86" t="s">
        <v>489</v>
      </c>
      <c r="H15" s="86" t="s">
        <v>490</v>
      </c>
      <c r="I15" s="86" t="s">
        <v>491</v>
      </c>
      <c r="J15" s="86" t="s">
        <v>492</v>
      </c>
      <c r="K15"/>
      <c r="L15" s="86" t="s">
        <v>535</v>
      </c>
      <c r="M15" s="145" t="s">
        <v>588</v>
      </c>
      <c r="N15" s="145" t="s">
        <v>589</v>
      </c>
      <c r="O15" s="145" t="s">
        <v>590</v>
      </c>
      <c r="P15" s="145" t="s">
        <v>591</v>
      </c>
      <c r="Q15" s="153" t="s">
        <v>537</v>
      </c>
      <c r="R15" s="1580" t="s">
        <v>592</v>
      </c>
      <c r="S15" s="1581"/>
      <c r="T15" s="166"/>
      <c r="U15" s="1580" t="s">
        <v>593</v>
      </c>
      <c r="V15" s="1582"/>
      <c r="W15" s="1581"/>
      <c r="Y15" s="181" t="s">
        <v>594</v>
      </c>
      <c r="Z15" s="181" t="s">
        <v>595</v>
      </c>
      <c r="AA15" s="181" t="s">
        <v>596</v>
      </c>
      <c r="AB15" s="181" t="s">
        <v>597</v>
      </c>
      <c r="AC15" s="181" t="s">
        <v>598</v>
      </c>
      <c r="AD15" s="181" t="s">
        <v>599</v>
      </c>
      <c r="AE15" s="181" t="s">
        <v>600</v>
      </c>
      <c r="AF15" s="181" t="s">
        <v>601</v>
      </c>
      <c r="AG15" s="181" t="s">
        <v>602</v>
      </c>
      <c r="AI15" s="181"/>
      <c r="AJ15" s="181"/>
      <c r="AK15" s="181"/>
      <c r="AL15" s="181"/>
      <c r="AM15" s="181"/>
      <c r="AN15" s="181"/>
      <c r="AO15" s="181"/>
      <c r="AP15" s="181"/>
    </row>
    <row r="16" spans="1:173" s="62" customFormat="1" hidden="1" outlineLevel="2">
      <c r="B16" s="83"/>
      <c r="C16" s="87"/>
      <c r="D16" s="88"/>
      <c r="E16" s="87"/>
      <c r="F16" s="88"/>
      <c r="G16" s="86"/>
      <c r="H16" s="86"/>
      <c r="I16" s="86"/>
      <c r="J16" s="86"/>
      <c r="K16"/>
      <c r="L16" s="86"/>
      <c r="M16" s="145"/>
      <c r="N16" s="145"/>
      <c r="O16" s="145"/>
      <c r="P16" s="145"/>
      <c r="Q16" s="153"/>
      <c r="R16" s="153"/>
      <c r="S16" s="153"/>
      <c r="T16" s="153"/>
      <c r="U16" s="153"/>
      <c r="V16" s="153"/>
      <c r="W16" s="153"/>
      <c r="Y16" s="182"/>
      <c r="Z16" s="182"/>
      <c r="AA16" s="182"/>
      <c r="AB16" s="182"/>
      <c r="AC16" s="182"/>
      <c r="AD16" s="182"/>
      <c r="AE16" s="182"/>
      <c r="AF16" s="182"/>
      <c r="AG16" s="182"/>
      <c r="AI16" s="182"/>
      <c r="AJ16" s="182"/>
      <c r="AK16" s="182"/>
      <c r="AL16" s="182"/>
      <c r="AM16" s="182"/>
      <c r="AN16" s="182"/>
      <c r="AO16" s="182"/>
      <c r="AP16" s="182"/>
    </row>
    <row r="17" spans="2:60" s="62" customFormat="1" hidden="1" outlineLevel="2">
      <c r="B17" s="83"/>
      <c r="C17" s="87"/>
      <c r="D17" s="88"/>
      <c r="E17" s="87"/>
      <c r="F17" s="88"/>
      <c r="G17" s="86"/>
      <c r="H17" s="86"/>
      <c r="I17" s="86"/>
      <c r="J17" s="86"/>
      <c r="K17"/>
      <c r="L17" s="86"/>
      <c r="M17" s="145"/>
      <c r="N17" s="145"/>
      <c r="O17" s="145"/>
      <c r="P17" s="145"/>
      <c r="Q17" s="153"/>
      <c r="R17" s="153"/>
      <c r="S17" s="153"/>
      <c r="T17" s="153"/>
      <c r="U17" s="153"/>
      <c r="V17" s="153"/>
      <c r="W17" s="153"/>
      <c r="Y17" s="182"/>
      <c r="Z17" s="182"/>
      <c r="AA17" s="182"/>
      <c r="AB17" s="182"/>
      <c r="AC17" s="182"/>
      <c r="AD17" s="182"/>
      <c r="AE17" s="182"/>
      <c r="AF17" s="182"/>
      <c r="AG17" s="182"/>
      <c r="AI17" s="182"/>
      <c r="AJ17" s="182"/>
      <c r="AK17" s="182"/>
      <c r="AL17" s="182"/>
      <c r="AM17" s="182"/>
      <c r="AN17" s="182"/>
      <c r="AO17" s="182"/>
      <c r="AP17" s="182"/>
    </row>
    <row r="18" spans="2:60" s="62" customFormat="1" ht="20.25" hidden="1" customHeight="1" outlineLevel="2">
      <c r="B18" s="89"/>
      <c r="C18" s="90">
        <f>C20+D22+D23+D21</f>
        <v>216.89999999999998</v>
      </c>
      <c r="D18" s="90">
        <f>D20+D22+D23+D21</f>
        <v>230.29999999999995</v>
      </c>
      <c r="E18" s="90">
        <v>169.8</v>
      </c>
      <c r="F18" s="90">
        <v>185.2</v>
      </c>
      <c r="G18" s="90">
        <v>31.25</v>
      </c>
      <c r="H18" s="90">
        <v>220</v>
      </c>
      <c r="I18" s="90">
        <v>240</v>
      </c>
      <c r="J18" s="90">
        <v>316</v>
      </c>
      <c r="K18" s="146"/>
      <c r="L18" s="90">
        <v>79.5</v>
      </c>
      <c r="M18" s="90">
        <v>109</v>
      </c>
      <c r="N18" s="90">
        <v>122</v>
      </c>
      <c r="O18" s="90">
        <v>146</v>
      </c>
      <c r="P18" s="90">
        <v>160</v>
      </c>
      <c r="Q18" s="90">
        <v>190.9</v>
      </c>
      <c r="R18" s="90">
        <v>91.82</v>
      </c>
      <c r="S18" s="90">
        <v>142.15</v>
      </c>
      <c r="T18" s="90"/>
      <c r="U18" s="90">
        <v>183.64</v>
      </c>
      <c r="V18" s="90"/>
      <c r="W18" s="90">
        <v>284.3</v>
      </c>
      <c r="X18" s="167"/>
      <c r="Y18" s="90">
        <v>29</v>
      </c>
      <c r="Z18" s="90">
        <v>83</v>
      </c>
      <c r="AA18" s="90">
        <v>102</v>
      </c>
      <c r="AB18" s="90">
        <v>205</v>
      </c>
      <c r="AC18" s="90">
        <v>116</v>
      </c>
      <c r="AD18" s="90">
        <v>96</v>
      </c>
      <c r="AE18" s="90">
        <v>127</v>
      </c>
      <c r="AF18" s="90">
        <v>146</v>
      </c>
      <c r="AG18" s="90">
        <v>191</v>
      </c>
      <c r="AH18" s="167"/>
      <c r="AI18" s="90">
        <v>115.79</v>
      </c>
      <c r="AJ18" s="90">
        <v>139.71</v>
      </c>
      <c r="AK18" s="90">
        <v>231.58</v>
      </c>
      <c r="AL18" s="90">
        <v>279.42</v>
      </c>
      <c r="AM18" s="90">
        <v>262.95999999999998</v>
      </c>
      <c r="AN18" s="90">
        <v>312.42</v>
      </c>
      <c r="AO18" s="90">
        <v>240.66</v>
      </c>
      <c r="AP18" s="90">
        <v>308.61</v>
      </c>
      <c r="AQ18" s="167"/>
      <c r="AR18" s="167"/>
    </row>
    <row r="19" spans="2:60" s="62" customFormat="1" ht="20.25" hidden="1" customHeight="1" outlineLevel="2">
      <c r="B19" s="91" t="s">
        <v>603</v>
      </c>
      <c r="C19" s="92"/>
      <c r="D19" s="93"/>
      <c r="E19" s="93"/>
      <c r="F19" s="93"/>
      <c r="G19" s="94"/>
      <c r="H19" s="94"/>
      <c r="I19" s="94"/>
      <c r="J19" s="94"/>
      <c r="K19"/>
      <c r="L19" s="147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Y19" s="147"/>
      <c r="Z19" s="147"/>
      <c r="AA19" s="147"/>
      <c r="AB19" s="147"/>
      <c r="AC19" s="147"/>
      <c r="AD19" s="147"/>
      <c r="AE19" s="147"/>
      <c r="AF19" s="147"/>
      <c r="AG19" s="147"/>
      <c r="AI19" s="147"/>
      <c r="AJ19" s="147"/>
      <c r="AK19" s="147"/>
      <c r="AL19" s="147"/>
      <c r="AM19" s="147"/>
      <c r="AN19" s="147"/>
      <c r="AO19" s="147"/>
      <c r="AP19" s="147"/>
    </row>
    <row r="20" spans="2:60" customFormat="1" ht="24" hidden="1" customHeight="1" outlineLevel="2">
      <c r="B20" s="95" t="s">
        <v>494</v>
      </c>
      <c r="C20" s="96">
        <v>187.3</v>
      </c>
      <c r="D20" s="97">
        <v>200.7</v>
      </c>
      <c r="G20" s="74"/>
      <c r="H20" s="74"/>
      <c r="I20" s="74"/>
      <c r="J20" s="74"/>
      <c r="K20" s="149"/>
      <c r="L20" s="150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I20" s="149"/>
      <c r="AJ20" s="149"/>
      <c r="AK20" s="149"/>
      <c r="AL20" s="149"/>
      <c r="AM20" s="149"/>
      <c r="AN20" s="149"/>
      <c r="AO20" s="149"/>
      <c r="AP20" s="149"/>
    </row>
    <row r="21" spans="2:60" customFormat="1" ht="41.25" hidden="1" customHeight="1" outlineLevel="2">
      <c r="B21" s="1624" t="s">
        <v>604</v>
      </c>
      <c r="C21" s="1624"/>
      <c r="D21" s="98">
        <v>22.2</v>
      </c>
      <c r="E21" s="99"/>
      <c r="F21" s="99"/>
      <c r="G21" s="100"/>
      <c r="H21" s="100"/>
      <c r="I21" s="100"/>
      <c r="J21" s="100"/>
      <c r="L21" s="74"/>
      <c r="M21" s="99"/>
      <c r="N21" s="99"/>
      <c r="O21" s="99"/>
      <c r="P21" s="99"/>
      <c r="Q21" s="99"/>
    </row>
    <row r="22" spans="2:60" customFormat="1" ht="41.25" hidden="1" customHeight="1" outlineLevel="2">
      <c r="B22" s="1624" t="s">
        <v>605</v>
      </c>
      <c r="C22" s="1624"/>
      <c r="D22" s="98">
        <v>4.7</v>
      </c>
      <c r="G22" s="74"/>
      <c r="H22" s="74"/>
      <c r="I22" s="74"/>
      <c r="J22" s="74"/>
      <c r="K22" s="151"/>
      <c r="L22" s="74"/>
    </row>
    <row r="23" spans="2:60" customFormat="1" ht="41.25" hidden="1" customHeight="1" outlineLevel="2">
      <c r="B23" s="1625" t="s">
        <v>606</v>
      </c>
      <c r="C23" s="1625"/>
      <c r="D23" s="101">
        <v>2.7</v>
      </c>
      <c r="G23" s="74"/>
      <c r="H23" s="74"/>
      <c r="I23" s="74"/>
      <c r="J23" s="74"/>
      <c r="L23" s="74"/>
    </row>
    <row r="24" spans="2:60" customFormat="1" ht="15" hidden="1" customHeight="1" outlineLevel="1">
      <c r="C24" t="s">
        <v>607</v>
      </c>
      <c r="D24">
        <v>1.1000000000000001</v>
      </c>
      <c r="G24" s="74"/>
      <c r="H24" s="102" t="s">
        <v>462</v>
      </c>
      <c r="I24" s="74"/>
      <c r="J24" s="74"/>
      <c r="L24" s="74"/>
    </row>
    <row r="25" spans="2:60" customFormat="1" hidden="1" outlineLevel="1">
      <c r="B25" s="103" t="s">
        <v>458</v>
      </c>
      <c r="C25" s="102" t="s">
        <v>799</v>
      </c>
      <c r="G25" s="74"/>
      <c r="H25" s="102">
        <v>1.05</v>
      </c>
      <c r="I25" s="74"/>
      <c r="J25" s="74"/>
      <c r="L25" s="152"/>
      <c r="M25" s="64"/>
      <c r="N25" s="64"/>
      <c r="O25" s="64"/>
      <c r="P25" s="64"/>
      <c r="Q25" s="64"/>
      <c r="R25" s="168">
        <v>45139</v>
      </c>
      <c r="S25" s="64"/>
      <c r="T25" s="64"/>
      <c r="U25" s="64">
        <v>1.1000000000000001</v>
      </c>
      <c r="V25" s="64"/>
      <c r="W25" s="64"/>
      <c r="AI25" s="188">
        <v>45139</v>
      </c>
      <c r="AK25" s="189">
        <v>1.1000000000000001</v>
      </c>
    </row>
    <row r="26" spans="2:60" customFormat="1" hidden="1" outlineLevel="1">
      <c r="B26" s="1565" t="s">
        <v>609</v>
      </c>
      <c r="C26" s="1568" t="s">
        <v>483</v>
      </c>
      <c r="D26" s="1569"/>
      <c r="E26" s="1568" t="s">
        <v>484</v>
      </c>
      <c r="F26" s="1569"/>
      <c r="G26" s="1570" t="s">
        <v>485</v>
      </c>
      <c r="H26" s="1573" t="s">
        <v>486</v>
      </c>
      <c r="I26" s="1573"/>
      <c r="J26" s="1573"/>
      <c r="L26" s="1574" t="s">
        <v>523</v>
      </c>
      <c r="M26" s="1542" t="s">
        <v>555</v>
      </c>
      <c r="N26" s="1543"/>
      <c r="O26" s="1543"/>
      <c r="P26" s="1577"/>
      <c r="Q26" s="1578" t="s">
        <v>525</v>
      </c>
      <c r="R26" s="1500" t="s">
        <v>526</v>
      </c>
      <c r="S26" s="1500"/>
      <c r="T26" s="1500"/>
      <c r="U26" s="1500"/>
      <c r="V26" s="1500"/>
      <c r="W26" s="1500"/>
      <c r="X26" s="61"/>
      <c r="Y26" s="1552" t="s">
        <v>556</v>
      </c>
      <c r="Z26" s="1552"/>
      <c r="AA26" s="1552"/>
      <c r="AB26" s="1552"/>
      <c r="AC26" s="1552"/>
      <c r="AD26" s="1552"/>
      <c r="AE26" s="1552"/>
      <c r="AF26" s="1552"/>
      <c r="AG26" s="1552"/>
      <c r="AH26" s="61"/>
      <c r="AI26" s="1500" t="s">
        <v>557</v>
      </c>
      <c r="AJ26" s="1500"/>
      <c r="AK26" s="1500"/>
      <c r="AL26" s="1500"/>
      <c r="AM26" s="1500"/>
      <c r="AN26" s="1500"/>
      <c r="AO26" s="1500"/>
      <c r="AP26" s="1500"/>
      <c r="AR26" s="1475" t="s">
        <v>219</v>
      </c>
      <c r="AS26" s="1500" t="s">
        <v>610</v>
      </c>
      <c r="AT26" s="1500"/>
      <c r="AU26" s="1500"/>
      <c r="AV26" s="1500"/>
      <c r="AW26" s="1500"/>
      <c r="AX26" s="1500"/>
      <c r="AY26" s="1500"/>
      <c r="AZ26" s="1500"/>
      <c r="BA26" s="1500"/>
      <c r="BB26" s="1500"/>
      <c r="BC26" s="1500"/>
      <c r="BD26" s="1500"/>
      <c r="BE26" s="1500"/>
      <c r="BF26" s="1500"/>
      <c r="BG26" s="1500"/>
      <c r="BH26" s="1500"/>
    </row>
    <row r="27" spans="2:60" customFormat="1" ht="45" hidden="1" outlineLevel="1">
      <c r="B27" s="1566"/>
      <c r="C27" s="1553" t="s">
        <v>487</v>
      </c>
      <c r="D27" s="1553" t="s">
        <v>488</v>
      </c>
      <c r="E27" s="1553" t="s">
        <v>487</v>
      </c>
      <c r="F27" s="1553" t="s">
        <v>488</v>
      </c>
      <c r="G27" s="1571"/>
      <c r="H27" s="80" t="s">
        <v>558</v>
      </c>
      <c r="I27" s="80" t="s">
        <v>559</v>
      </c>
      <c r="J27" s="80" t="s">
        <v>560</v>
      </c>
      <c r="L27" s="1575"/>
      <c r="M27" s="1191" t="s">
        <v>561</v>
      </c>
      <c r="N27" s="1192"/>
      <c r="O27" s="1191" t="s">
        <v>527</v>
      </c>
      <c r="P27" s="1192"/>
      <c r="Q27" s="1579"/>
      <c r="R27" s="1189" t="s">
        <v>528</v>
      </c>
      <c r="S27" s="1190"/>
      <c r="T27" s="1303"/>
      <c r="U27" s="1150" t="s">
        <v>529</v>
      </c>
      <c r="V27" s="1150"/>
      <c r="W27" s="1150"/>
      <c r="Y27" s="1548" t="s">
        <v>562</v>
      </c>
      <c r="Z27" s="1550"/>
      <c r="AA27" s="1554" t="s">
        <v>563</v>
      </c>
      <c r="AB27" s="1555"/>
      <c r="AC27" s="1556" t="s">
        <v>564</v>
      </c>
      <c r="AD27" s="1558" t="s">
        <v>565</v>
      </c>
      <c r="AE27" s="1558"/>
      <c r="AF27" s="1558" t="s">
        <v>566</v>
      </c>
      <c r="AG27" s="1558"/>
      <c r="AI27" s="1554" t="s">
        <v>567</v>
      </c>
      <c r="AJ27" s="1555"/>
      <c r="AK27" s="1554" t="s">
        <v>568</v>
      </c>
      <c r="AL27" s="1559"/>
      <c r="AM27" s="1560" t="s">
        <v>569</v>
      </c>
      <c r="AN27" s="1561"/>
      <c r="AO27" s="179" t="s">
        <v>565</v>
      </c>
      <c r="AP27" s="179" t="s">
        <v>566</v>
      </c>
      <c r="AR27" s="1476"/>
      <c r="AS27" s="1562"/>
      <c r="AT27" s="1563"/>
      <c r="AU27" s="1563"/>
      <c r="AV27" s="1563"/>
      <c r="AW27" s="1563"/>
      <c r="AX27" s="1564"/>
      <c r="AY27" s="1562"/>
      <c r="AZ27" s="1563"/>
      <c r="BA27" s="1563"/>
      <c r="BB27" s="1563"/>
      <c r="BC27" s="1563"/>
      <c r="BD27" s="1564"/>
      <c r="BE27" s="1562"/>
      <c r="BF27" s="1564"/>
      <c r="BG27" s="1505"/>
      <c r="BH27" s="1505"/>
    </row>
    <row r="28" spans="2:60" customFormat="1" ht="75" hidden="1" outlineLevel="1">
      <c r="B28" s="1566"/>
      <c r="C28" s="1553"/>
      <c r="D28" s="1553"/>
      <c r="E28" s="1553"/>
      <c r="F28" s="1553"/>
      <c r="G28" s="1572"/>
      <c r="H28" s="81"/>
      <c r="I28" s="81"/>
      <c r="J28" s="81"/>
      <c r="L28" s="1576"/>
      <c r="M28" s="143" t="s">
        <v>530</v>
      </c>
      <c r="N28" s="143" t="s">
        <v>531</v>
      </c>
      <c r="O28" s="143" t="s">
        <v>530</v>
      </c>
      <c r="P28" s="143" t="s">
        <v>531</v>
      </c>
      <c r="Q28" s="161"/>
      <c r="R28" s="164" t="s">
        <v>532</v>
      </c>
      <c r="S28" s="164" t="s">
        <v>533</v>
      </c>
      <c r="T28" s="164" t="s">
        <v>534</v>
      </c>
      <c r="U28" s="164" t="s">
        <v>532</v>
      </c>
      <c r="V28" s="164" t="s">
        <v>533</v>
      </c>
      <c r="W28" s="164" t="s">
        <v>534</v>
      </c>
      <c r="Y28" s="179" t="s">
        <v>570</v>
      </c>
      <c r="Z28" s="179" t="s">
        <v>571</v>
      </c>
      <c r="AA28" s="178" t="s">
        <v>572</v>
      </c>
      <c r="AB28" s="178" t="s">
        <v>573</v>
      </c>
      <c r="AC28" s="1557"/>
      <c r="AD28" s="178" t="s">
        <v>574</v>
      </c>
      <c r="AE28" s="178" t="s">
        <v>575</v>
      </c>
      <c r="AF28" s="178" t="s">
        <v>574</v>
      </c>
      <c r="AG28" s="178" t="s">
        <v>575</v>
      </c>
      <c r="AI28" s="187" t="s">
        <v>576</v>
      </c>
      <c r="AJ28" s="179" t="s">
        <v>577</v>
      </c>
      <c r="AK28" s="179" t="s">
        <v>576</v>
      </c>
      <c r="AL28" s="179" t="s">
        <v>577</v>
      </c>
      <c r="AM28" s="179" t="s">
        <v>576</v>
      </c>
      <c r="AN28" s="179" t="s">
        <v>577</v>
      </c>
      <c r="AO28" s="179" t="s">
        <v>578</v>
      </c>
      <c r="AP28" s="179" t="s">
        <v>578</v>
      </c>
      <c r="AR28" s="1476"/>
      <c r="AS28" s="1545"/>
      <c r="AT28" s="1546"/>
      <c r="AU28" s="1546"/>
      <c r="AV28" s="1546"/>
      <c r="AW28" s="1546"/>
      <c r="AX28" s="1547"/>
      <c r="AY28" s="1545"/>
      <c r="AZ28" s="1546"/>
      <c r="BA28" s="1546"/>
      <c r="BB28" s="1546"/>
      <c r="BC28" s="1546"/>
      <c r="BD28" s="1547"/>
      <c r="BE28" s="1545"/>
      <c r="BF28" s="1547"/>
      <c r="BG28" s="1545"/>
      <c r="BH28" s="1547"/>
    </row>
    <row r="29" spans="2:60" customFormat="1" ht="25.5" hidden="1" customHeight="1" outlineLevel="1">
      <c r="B29" s="1566"/>
      <c r="C29" s="1492" t="s">
        <v>123</v>
      </c>
      <c r="D29" s="1492"/>
      <c r="E29" s="1492" t="s">
        <v>123</v>
      </c>
      <c r="F29" s="1492"/>
      <c r="G29" s="82" t="s">
        <v>579</v>
      </c>
      <c r="H29" s="1492" t="s">
        <v>580</v>
      </c>
      <c r="I29" s="1492"/>
      <c r="J29" s="1492"/>
      <c r="L29" s="1067" t="s">
        <v>581</v>
      </c>
      <c r="M29" s="144" t="s">
        <v>123</v>
      </c>
      <c r="N29" s="144" t="s">
        <v>123</v>
      </c>
      <c r="O29" s="144" t="s">
        <v>123</v>
      </c>
      <c r="P29" s="144" t="s">
        <v>123</v>
      </c>
      <c r="Q29" s="165" t="s">
        <v>123</v>
      </c>
      <c r="R29" s="1492" t="s">
        <v>800</v>
      </c>
      <c r="S29" s="1492"/>
      <c r="T29" s="1492"/>
      <c r="U29" s="1492"/>
      <c r="V29" s="1492"/>
      <c r="W29" s="1492"/>
      <c r="Y29" s="1536" t="s">
        <v>800</v>
      </c>
      <c r="Z29" s="1530"/>
      <c r="AA29" s="1530"/>
      <c r="AB29" s="1531"/>
      <c r="AC29" s="180" t="s">
        <v>800</v>
      </c>
      <c r="AD29" s="1536" t="s">
        <v>800</v>
      </c>
      <c r="AE29" s="1530"/>
      <c r="AF29" s="1530"/>
      <c r="AG29" s="1531"/>
      <c r="AI29" s="1536" t="s">
        <v>582</v>
      </c>
      <c r="AJ29" s="1530"/>
      <c r="AK29" s="1530"/>
      <c r="AL29" s="1530"/>
      <c r="AM29" s="1536" t="s">
        <v>582</v>
      </c>
      <c r="AN29" s="1531"/>
      <c r="AO29" s="1536" t="s">
        <v>582</v>
      </c>
      <c r="AP29" s="1530"/>
      <c r="AR29" s="1476"/>
      <c r="AS29" s="1548" t="s">
        <v>611</v>
      </c>
      <c r="AT29" s="1549"/>
      <c r="AU29" s="1549"/>
      <c r="AV29" s="1549"/>
      <c r="AW29" s="1549"/>
      <c r="AX29" s="1550"/>
      <c r="AY29" s="1548" t="s">
        <v>612</v>
      </c>
      <c r="AZ29" s="1549"/>
      <c r="BA29" s="1549"/>
      <c r="BB29" s="1549"/>
      <c r="BC29" s="1549"/>
      <c r="BD29" s="1550"/>
      <c r="BE29" s="1548" t="s">
        <v>613</v>
      </c>
      <c r="BF29" s="1550"/>
      <c r="BG29" s="1551" t="s">
        <v>614</v>
      </c>
      <c r="BH29" s="1551"/>
    </row>
    <row r="30" spans="2:60" customFormat="1" ht="84" hidden="1" outlineLevel="1">
      <c r="B30" s="1567"/>
      <c r="C30" s="84" t="s">
        <v>586</v>
      </c>
      <c r="D30" s="85"/>
      <c r="E30" s="84" t="s">
        <v>587</v>
      </c>
      <c r="F30" s="85"/>
      <c r="G30" s="86" t="s">
        <v>489</v>
      </c>
      <c r="H30" s="86" t="s">
        <v>490</v>
      </c>
      <c r="I30" s="153" t="s">
        <v>491</v>
      </c>
      <c r="J30" s="153" t="s">
        <v>492</v>
      </c>
      <c r="L30" s="86" t="s">
        <v>535</v>
      </c>
      <c r="M30" s="145" t="s">
        <v>588</v>
      </c>
      <c r="N30" s="145" t="s">
        <v>589</v>
      </c>
      <c r="O30" s="145" t="s">
        <v>590</v>
      </c>
      <c r="P30" s="145" t="s">
        <v>591</v>
      </c>
      <c r="Q30" s="153" t="s">
        <v>537</v>
      </c>
      <c r="R30" s="1580" t="s">
        <v>592</v>
      </c>
      <c r="S30" s="1581"/>
      <c r="T30" s="166"/>
      <c r="U30" s="1580" t="s">
        <v>593</v>
      </c>
      <c r="V30" s="1582"/>
      <c r="W30" s="1581"/>
      <c r="X30" s="62"/>
      <c r="Y30" s="181" t="s">
        <v>594</v>
      </c>
      <c r="Z30" s="181" t="s">
        <v>595</v>
      </c>
      <c r="AA30" s="181" t="s">
        <v>596</v>
      </c>
      <c r="AB30" s="181" t="s">
        <v>597</v>
      </c>
      <c r="AC30" s="181" t="s">
        <v>598</v>
      </c>
      <c r="AD30" s="181" t="s">
        <v>599</v>
      </c>
      <c r="AE30" s="181" t="s">
        <v>600</v>
      </c>
      <c r="AF30" s="181" t="s">
        <v>601</v>
      </c>
      <c r="AG30" s="181" t="s">
        <v>602</v>
      </c>
      <c r="AH30" s="62"/>
      <c r="AI30" s="181"/>
      <c r="AJ30" s="181"/>
      <c r="AK30" s="181"/>
      <c r="AL30" s="181"/>
      <c r="AM30" s="181"/>
      <c r="AN30" s="181"/>
      <c r="AO30" s="181"/>
      <c r="AP30" s="181"/>
      <c r="AR30" s="1476"/>
      <c r="AS30" s="1536" t="s">
        <v>98</v>
      </c>
      <c r="AT30" s="1530"/>
      <c r="AU30" s="1530"/>
      <c r="AV30" s="1530"/>
      <c r="AW30" s="1530"/>
      <c r="AX30" s="1530"/>
      <c r="AY30" s="1530"/>
      <c r="AZ30" s="1530"/>
      <c r="BA30" s="1530"/>
      <c r="BB30" s="1530"/>
      <c r="BC30" s="1530"/>
      <c r="BD30" s="1530"/>
      <c r="BE30" s="1530"/>
      <c r="BF30" s="1530"/>
      <c r="BG30" s="1355" t="s">
        <v>98</v>
      </c>
      <c r="BH30" s="1355"/>
    </row>
    <row r="31" spans="2:60" s="63" customFormat="1" ht="42" hidden="1" customHeight="1" outlineLevel="2">
      <c r="B31" s="104" t="s">
        <v>540</v>
      </c>
      <c r="C31" s="105">
        <v>40650</v>
      </c>
      <c r="D31" s="105">
        <v>42850</v>
      </c>
      <c r="E31" s="105">
        <v>38450</v>
      </c>
      <c r="F31" s="105">
        <v>40650</v>
      </c>
      <c r="G31" s="106">
        <v>13600</v>
      </c>
      <c r="H31" s="105">
        <v>44050</v>
      </c>
      <c r="I31" s="105">
        <v>56070</v>
      </c>
      <c r="J31" s="105">
        <v>64260</v>
      </c>
      <c r="K31" s="154"/>
      <c r="L31" s="106">
        <v>17590</v>
      </c>
      <c r="M31" s="105">
        <v>24250</v>
      </c>
      <c r="N31" s="105">
        <v>27700</v>
      </c>
      <c r="O31" s="105">
        <v>32300</v>
      </c>
      <c r="P31" s="105">
        <v>34600</v>
      </c>
      <c r="Q31" s="105">
        <v>48500</v>
      </c>
      <c r="R31" s="169">
        <v>20400</v>
      </c>
      <c r="S31" s="169">
        <v>29080</v>
      </c>
      <c r="T31" s="169">
        <v>37590</v>
      </c>
      <c r="U31" s="169">
        <v>37590</v>
      </c>
      <c r="V31" s="169">
        <v>47880</v>
      </c>
      <c r="W31" s="169">
        <v>58170</v>
      </c>
      <c r="Y31" s="105">
        <v>10900</v>
      </c>
      <c r="Z31" s="105">
        <v>26700</v>
      </c>
      <c r="AA31" s="105">
        <v>26700</v>
      </c>
      <c r="AB31" s="105">
        <v>53350</v>
      </c>
      <c r="AC31" s="105">
        <v>31500</v>
      </c>
      <c r="AD31" s="105">
        <v>26700</v>
      </c>
      <c r="AE31" s="105">
        <v>32750</v>
      </c>
      <c r="AF31" s="105">
        <v>41250</v>
      </c>
      <c r="AG31" s="105">
        <v>54550</v>
      </c>
      <c r="AH31" s="106">
        <f>CEILING(AH18*$B$9*$B$6*$B$7,50)</f>
        <v>0</v>
      </c>
      <c r="AI31" s="190">
        <v>23050</v>
      </c>
      <c r="AJ31" s="190">
        <v>27700</v>
      </c>
      <c r="AK31" s="190">
        <v>45000</v>
      </c>
      <c r="AL31" s="190">
        <v>54250</v>
      </c>
      <c r="AM31" s="190">
        <v>51950</v>
      </c>
      <c r="AN31" s="190">
        <v>61200</v>
      </c>
      <c r="AO31" s="190">
        <v>47350</v>
      </c>
      <c r="AP31" s="190">
        <v>60050</v>
      </c>
      <c r="AR31" s="1525"/>
      <c r="AS31" s="192" t="s">
        <v>615</v>
      </c>
      <c r="AT31" s="193" t="s">
        <v>616</v>
      </c>
      <c r="AU31" s="192" t="s">
        <v>617</v>
      </c>
      <c r="AV31" s="193" t="s">
        <v>618</v>
      </c>
      <c r="AW31" s="192" t="s">
        <v>619</v>
      </c>
      <c r="AX31" s="193" t="s">
        <v>620</v>
      </c>
      <c r="AY31" s="192" t="s">
        <v>615</v>
      </c>
      <c r="AZ31" s="193" t="s">
        <v>616</v>
      </c>
      <c r="BA31" s="192" t="s">
        <v>621</v>
      </c>
      <c r="BB31" s="193" t="s">
        <v>618</v>
      </c>
      <c r="BC31" s="192" t="s">
        <v>619</v>
      </c>
      <c r="BD31" s="193" t="s">
        <v>620</v>
      </c>
      <c r="BE31" s="193" t="s">
        <v>615</v>
      </c>
      <c r="BF31" s="193" t="s">
        <v>616</v>
      </c>
      <c r="BG31" s="193" t="s">
        <v>622</v>
      </c>
      <c r="BH31" s="193" t="s">
        <v>616</v>
      </c>
    </row>
    <row r="32" spans="2:60" customFormat="1" ht="31.5" hidden="1" customHeight="1" outlineLevel="2">
      <c r="B32" s="1537" t="s">
        <v>606</v>
      </c>
      <c r="C32" s="1538"/>
      <c r="D32" s="107">
        <v>720</v>
      </c>
      <c r="E32" s="74"/>
      <c r="F32" s="74"/>
      <c r="G32" s="74"/>
      <c r="H32" s="74"/>
      <c r="I32" s="74"/>
      <c r="J32" s="74"/>
      <c r="K32" s="151"/>
      <c r="L32" s="100">
        <f>CEILING(L31*1.05, 50)</f>
        <v>18500</v>
      </c>
      <c r="M32" s="100">
        <f t="shared" ref="M32:AP32" si="0">CEILING(M31*1.05, 50)</f>
        <v>25500</v>
      </c>
      <c r="N32" s="100">
        <f t="shared" si="0"/>
        <v>29100</v>
      </c>
      <c r="O32" s="100">
        <f t="shared" si="0"/>
        <v>33950</v>
      </c>
      <c r="P32" s="100">
        <f t="shared" si="0"/>
        <v>36350</v>
      </c>
      <c r="Q32" s="100">
        <f t="shared" si="0"/>
        <v>50950</v>
      </c>
      <c r="R32" s="100">
        <f t="shared" si="0"/>
        <v>21450</v>
      </c>
      <c r="S32" s="100">
        <f t="shared" si="0"/>
        <v>30550</v>
      </c>
      <c r="T32" s="100">
        <f t="shared" si="0"/>
        <v>39500</v>
      </c>
      <c r="U32" s="100">
        <f t="shared" si="0"/>
        <v>39500</v>
      </c>
      <c r="V32" s="100">
        <f t="shared" si="0"/>
        <v>50300</v>
      </c>
      <c r="W32" s="100">
        <f t="shared" si="0"/>
        <v>61100</v>
      </c>
      <c r="X32" s="100">
        <f t="shared" si="0"/>
        <v>0</v>
      </c>
      <c r="Y32" s="100">
        <f t="shared" si="0"/>
        <v>11450</v>
      </c>
      <c r="Z32" s="100">
        <f t="shared" si="0"/>
        <v>28050</v>
      </c>
      <c r="AA32" s="100">
        <f t="shared" si="0"/>
        <v>28050</v>
      </c>
      <c r="AB32" s="100">
        <f t="shared" si="0"/>
        <v>56050</v>
      </c>
      <c r="AC32" s="100">
        <f t="shared" si="0"/>
        <v>33100</v>
      </c>
      <c r="AD32" s="100">
        <f t="shared" si="0"/>
        <v>28050</v>
      </c>
      <c r="AE32" s="100">
        <f t="shared" si="0"/>
        <v>34400</v>
      </c>
      <c r="AF32" s="100">
        <f t="shared" si="0"/>
        <v>43350</v>
      </c>
      <c r="AG32" s="100">
        <f t="shared" si="0"/>
        <v>57300</v>
      </c>
      <c r="AH32" s="100">
        <f t="shared" si="0"/>
        <v>0</v>
      </c>
      <c r="AI32" s="100">
        <f t="shared" si="0"/>
        <v>24250</v>
      </c>
      <c r="AJ32" s="100">
        <f t="shared" si="0"/>
        <v>29100</v>
      </c>
      <c r="AK32" s="100">
        <f t="shared" si="0"/>
        <v>47250</v>
      </c>
      <c r="AL32" s="100">
        <f t="shared" si="0"/>
        <v>57000</v>
      </c>
      <c r="AM32" s="100">
        <f t="shared" si="0"/>
        <v>54550</v>
      </c>
      <c r="AN32" s="100">
        <f t="shared" si="0"/>
        <v>64300</v>
      </c>
      <c r="AO32" s="100">
        <f t="shared" si="0"/>
        <v>49750</v>
      </c>
      <c r="AP32" s="100">
        <f t="shared" si="0"/>
        <v>63100</v>
      </c>
      <c r="AR32" s="194" t="s">
        <v>624</v>
      </c>
      <c r="AS32" s="195">
        <v>10300</v>
      </c>
      <c r="AT32" s="195">
        <v>12000</v>
      </c>
      <c r="AU32" s="195">
        <v>12000</v>
      </c>
      <c r="AV32" s="195">
        <v>13650</v>
      </c>
      <c r="AW32" s="195">
        <v>13650</v>
      </c>
      <c r="AX32" s="195">
        <v>15250</v>
      </c>
      <c r="AY32" s="195">
        <v>12550</v>
      </c>
      <c r="AZ32" s="195">
        <v>14150</v>
      </c>
      <c r="BA32" s="195">
        <v>14150</v>
      </c>
      <c r="BB32" s="195">
        <v>15850</v>
      </c>
      <c r="BC32" s="195">
        <v>15850</v>
      </c>
      <c r="BD32" s="195">
        <v>17400</v>
      </c>
      <c r="BE32" s="198">
        <v>25600</v>
      </c>
      <c r="BF32" s="198">
        <v>28250</v>
      </c>
      <c r="BG32" s="198">
        <v>32650</v>
      </c>
      <c r="BH32" s="198">
        <v>40800</v>
      </c>
    </row>
    <row r="33" spans="1:60" customFormat="1" ht="15.75" hidden="1" outlineLevel="2">
      <c r="B33" s="108"/>
      <c r="C33" s="109"/>
      <c r="D33" s="109"/>
      <c r="E33" s="109"/>
      <c r="F33" s="109"/>
      <c r="G33" s="109"/>
      <c r="H33" s="106">
        <v>39950</v>
      </c>
      <c r="I33" s="106">
        <v>44950</v>
      </c>
      <c r="J33" s="106">
        <v>55950</v>
      </c>
      <c r="K33" s="151"/>
      <c r="L33" s="109"/>
      <c r="M33" s="109"/>
      <c r="N33" s="109"/>
      <c r="O33" s="109"/>
      <c r="P33" s="109"/>
      <c r="Q33" s="109"/>
      <c r="R33" s="106">
        <v>16950</v>
      </c>
      <c r="S33" s="106">
        <v>23950</v>
      </c>
      <c r="T33" s="106"/>
      <c r="U33" s="106">
        <v>30950</v>
      </c>
      <c r="V33" s="106"/>
      <c r="W33" s="106">
        <v>47950</v>
      </c>
      <c r="X33" s="109"/>
      <c r="Y33" s="109">
        <v>5081</v>
      </c>
      <c r="Z33" s="109"/>
      <c r="AC33" s="142"/>
      <c r="AI33" s="106">
        <v>19950</v>
      </c>
      <c r="AJ33" s="106">
        <v>23950</v>
      </c>
      <c r="AK33" s="106">
        <v>38950</v>
      </c>
      <c r="AL33" s="106">
        <v>46950</v>
      </c>
      <c r="AM33" s="106">
        <v>44950</v>
      </c>
      <c r="AN33" s="106">
        <v>52950</v>
      </c>
      <c r="AO33" s="106">
        <v>40950</v>
      </c>
      <c r="AP33" s="106">
        <v>51950</v>
      </c>
      <c r="AS33">
        <f>CEILING(AS32*1.05, 50)</f>
        <v>10850</v>
      </c>
      <c r="AT33">
        <f t="shared" ref="AT33:BH33" si="1">CEILING(AT32*1.05, 50)</f>
        <v>12600</v>
      </c>
      <c r="AU33">
        <f t="shared" si="1"/>
        <v>12600</v>
      </c>
      <c r="AV33">
        <f t="shared" si="1"/>
        <v>14350</v>
      </c>
      <c r="AW33">
        <f t="shared" si="1"/>
        <v>14350</v>
      </c>
      <c r="AX33">
        <f t="shared" si="1"/>
        <v>16050</v>
      </c>
      <c r="AY33">
        <f t="shared" si="1"/>
        <v>13200</v>
      </c>
      <c r="AZ33">
        <f t="shared" si="1"/>
        <v>14900</v>
      </c>
      <c r="BA33">
        <f t="shared" si="1"/>
        <v>14900</v>
      </c>
      <c r="BB33">
        <f t="shared" si="1"/>
        <v>16650</v>
      </c>
      <c r="BC33">
        <f t="shared" si="1"/>
        <v>16650</v>
      </c>
      <c r="BD33">
        <f t="shared" si="1"/>
        <v>18300</v>
      </c>
      <c r="BE33">
        <f t="shared" si="1"/>
        <v>26900</v>
      </c>
      <c r="BF33">
        <f t="shared" si="1"/>
        <v>29700</v>
      </c>
      <c r="BG33">
        <f t="shared" si="1"/>
        <v>34300</v>
      </c>
      <c r="BH33">
        <f t="shared" si="1"/>
        <v>42850</v>
      </c>
    </row>
    <row r="34" spans="1:60" customFormat="1" hidden="1" outlineLevel="2">
      <c r="A34" s="1539"/>
      <c r="B34" s="1540"/>
      <c r="C34" s="1542" t="s">
        <v>625</v>
      </c>
      <c r="D34" s="1543"/>
      <c r="E34" s="74"/>
      <c r="F34" s="74"/>
      <c r="G34" s="74"/>
      <c r="H34" s="110"/>
      <c r="I34" s="110"/>
      <c r="J34" s="110"/>
      <c r="K34" s="151"/>
      <c r="L34" s="74"/>
      <c r="AW34" s="196" t="s">
        <v>626</v>
      </c>
      <c r="AX34">
        <v>690</v>
      </c>
    </row>
    <row r="35" spans="1:60" customFormat="1" hidden="1" outlineLevel="2">
      <c r="A35" s="1173"/>
      <c r="B35" s="1541"/>
      <c r="C35" s="111" t="s">
        <v>497</v>
      </c>
      <c r="D35" s="111" t="s">
        <v>498</v>
      </c>
      <c r="E35" s="74"/>
      <c r="F35" s="74"/>
      <c r="G35" s="74"/>
      <c r="H35" s="112">
        <f>H31/H33-1</f>
        <v>0.10262828535669577</v>
      </c>
      <c r="I35" s="112">
        <f>I31/I33-1</f>
        <v>0.24738598442714133</v>
      </c>
      <c r="J35" s="112">
        <f>J31/J33-1</f>
        <v>0.14852546916890086</v>
      </c>
      <c r="K35" s="151"/>
      <c r="L35" s="74"/>
      <c r="R35" s="170">
        <f>R31/R33-1</f>
        <v>0.20353982300884965</v>
      </c>
      <c r="S35" s="170">
        <f>S31/S33-1</f>
        <v>0.21419624217119004</v>
      </c>
      <c r="T35" s="170"/>
      <c r="U35" s="170">
        <f>U31/U33-1</f>
        <v>0.21453957996768991</v>
      </c>
      <c r="V35" s="170"/>
      <c r="W35" s="170">
        <f>W31/W33-1</f>
        <v>0.21313868613138687</v>
      </c>
      <c r="AI35" s="170">
        <f>AI31/AI33-1</f>
        <v>0.15538847117794496</v>
      </c>
      <c r="AJ35" s="170">
        <f t="shared" ref="AJ35:AP35" si="2">AJ31/AJ33-1</f>
        <v>0.15657620041753662</v>
      </c>
      <c r="AK35" s="170">
        <f t="shared" si="2"/>
        <v>0.15532734274711157</v>
      </c>
      <c r="AL35" s="170">
        <f t="shared" si="2"/>
        <v>0.15548455804046868</v>
      </c>
      <c r="AM35" s="170">
        <f t="shared" si="2"/>
        <v>0.15572858731924355</v>
      </c>
      <c r="AN35" s="170">
        <f t="shared" si="2"/>
        <v>0.15580736543909346</v>
      </c>
      <c r="AO35" s="170">
        <f t="shared" si="2"/>
        <v>0.1562881562881564</v>
      </c>
      <c r="AP35" s="170">
        <f t="shared" si="2"/>
        <v>0.1559191530317614</v>
      </c>
      <c r="AW35" s="196" t="s">
        <v>627</v>
      </c>
      <c r="AX35">
        <v>985</v>
      </c>
    </row>
    <row r="36" spans="1:60" customFormat="1" hidden="1" outlineLevel="2">
      <c r="A36" s="1148" t="s">
        <v>96</v>
      </c>
      <c r="B36" s="1185"/>
      <c r="C36" s="114" t="s">
        <v>123</v>
      </c>
      <c r="D36" s="114" t="s">
        <v>123</v>
      </c>
      <c r="E36" s="74"/>
      <c r="F36" s="74"/>
      <c r="G36" s="74"/>
      <c r="H36" s="74"/>
      <c r="I36" s="74"/>
      <c r="J36" s="74"/>
      <c r="K36" s="151"/>
      <c r="L36" s="74"/>
      <c r="AW36" s="196" t="s">
        <v>628</v>
      </c>
      <c r="AX36">
        <v>1290</v>
      </c>
    </row>
    <row r="37" spans="1:60" customFormat="1" hidden="1" outlineLevel="2">
      <c r="A37" s="1148" t="s">
        <v>100</v>
      </c>
      <c r="B37" s="1185"/>
      <c r="C37" s="114" t="s">
        <v>102</v>
      </c>
      <c r="D37" s="114" t="s">
        <v>102</v>
      </c>
      <c r="E37" s="74"/>
      <c r="F37" s="74"/>
      <c r="G37" s="74"/>
      <c r="H37" s="74"/>
      <c r="I37" s="74"/>
      <c r="J37" s="74"/>
      <c r="K37" s="151"/>
      <c r="L37" s="74"/>
    </row>
    <row r="38" spans="1:60" customFormat="1" hidden="1" outlineLevel="2">
      <c r="A38" s="1544" t="s">
        <v>146</v>
      </c>
      <c r="B38" s="115" t="s">
        <v>104</v>
      </c>
      <c r="C38" s="116" t="s">
        <v>368</v>
      </c>
      <c r="D38" s="116"/>
      <c r="E38" s="74"/>
      <c r="F38" s="74"/>
      <c r="G38" s="74"/>
      <c r="H38" s="74"/>
      <c r="I38" s="74"/>
      <c r="J38" s="74"/>
      <c r="K38" s="151"/>
      <c r="L38" s="74"/>
      <c r="R38" s="99"/>
      <c r="S38" s="99"/>
      <c r="T38" s="99"/>
      <c r="U38" s="99"/>
      <c r="V38" s="99"/>
      <c r="W38" s="99"/>
      <c r="AI38" s="99"/>
    </row>
    <row r="39" spans="1:60" customFormat="1" ht="21" hidden="1" outlineLevel="2">
      <c r="A39" s="1276"/>
      <c r="B39" s="117" t="s">
        <v>147</v>
      </c>
      <c r="C39" s="118">
        <v>6380</v>
      </c>
      <c r="D39" s="119"/>
      <c r="E39" s="120">
        <f>C39/C151-1</f>
        <v>0.43370786516853932</v>
      </c>
      <c r="F39" s="74"/>
      <c r="G39" s="74"/>
      <c r="H39" s="74"/>
      <c r="I39" s="74"/>
      <c r="J39" s="74"/>
      <c r="K39" s="151"/>
      <c r="L39" s="74"/>
      <c r="S39">
        <f>S31/R31</f>
        <v>1.4254901960784314</v>
      </c>
      <c r="T39">
        <f>T31/R31</f>
        <v>1.8426470588235293</v>
      </c>
      <c r="V39">
        <f>V31/U31</f>
        <v>1.2737430167597765</v>
      </c>
      <c r="W39">
        <f>W31/U31</f>
        <v>1.5474860335195531</v>
      </c>
    </row>
    <row r="40" spans="1:60" customFormat="1" hidden="1" outlineLevel="2">
      <c r="A40" s="1276"/>
      <c r="B40" s="115" t="s">
        <v>189</v>
      </c>
      <c r="C40" s="116" t="s">
        <v>369</v>
      </c>
      <c r="D40" s="116" t="s">
        <v>369</v>
      </c>
      <c r="E40" s="120" t="e">
        <f>C40/C152-1</f>
        <v>#VALUE!</v>
      </c>
      <c r="F40" s="74"/>
      <c r="G40" s="74"/>
      <c r="H40" s="74"/>
      <c r="I40" s="74"/>
      <c r="J40" s="74"/>
      <c r="K40" s="151"/>
      <c r="L40" s="74"/>
    </row>
    <row r="41" spans="1:60" customFormat="1" ht="21" hidden="1" outlineLevel="2">
      <c r="A41" s="1276"/>
      <c r="B41" s="117" t="s">
        <v>147</v>
      </c>
      <c r="C41" s="118">
        <v>6380</v>
      </c>
      <c r="D41" s="118">
        <v>1460</v>
      </c>
      <c r="E41" s="120">
        <f>C41/C153-1</f>
        <v>0.43370786516853932</v>
      </c>
      <c r="F41" s="74"/>
      <c r="G41" s="74"/>
      <c r="H41" s="74"/>
      <c r="I41" s="74"/>
      <c r="J41" s="74"/>
      <c r="K41" s="151"/>
      <c r="L41" s="74"/>
      <c r="S41" s="99">
        <f>S31-R31</f>
        <v>8680</v>
      </c>
    </row>
    <row r="42" spans="1:60" customFormat="1" hidden="1" outlineLevel="2">
      <c r="A42" s="1276"/>
      <c r="B42" s="121" t="s">
        <v>209</v>
      </c>
      <c r="C42" s="116" t="s">
        <v>500</v>
      </c>
      <c r="D42" s="116" t="s">
        <v>375</v>
      </c>
      <c r="E42" s="120"/>
      <c r="F42" s="74"/>
      <c r="G42" s="74"/>
      <c r="H42" s="74"/>
      <c r="I42" s="74"/>
      <c r="J42" s="74"/>
      <c r="K42" s="151"/>
      <c r="L42" s="74"/>
      <c r="W42" s="99">
        <f>W31-U31</f>
        <v>20580</v>
      </c>
    </row>
    <row r="43" spans="1:60" customFormat="1" ht="21" hidden="1" outlineLevel="2">
      <c r="A43" s="1276"/>
      <c r="B43" s="117" t="s">
        <v>147</v>
      </c>
      <c r="C43" s="118">
        <v>6200</v>
      </c>
      <c r="D43" s="118">
        <v>1460</v>
      </c>
      <c r="E43" s="120">
        <f t="shared" ref="E43:E49" si="3">C43/C155-1</f>
        <v>0.42528735632183912</v>
      </c>
      <c r="F43" s="74"/>
      <c r="G43" s="74"/>
      <c r="H43" s="74"/>
      <c r="I43" s="74"/>
      <c r="J43" s="74"/>
      <c r="K43" s="151"/>
      <c r="L43" s="74"/>
      <c r="S43" s="99"/>
      <c r="W43" s="99">
        <f>W42/2</f>
        <v>10290</v>
      </c>
    </row>
    <row r="44" spans="1:60" customFormat="1" hidden="1" outlineLevel="2">
      <c r="A44" s="1276"/>
      <c r="B44" s="121" t="s">
        <v>105</v>
      </c>
      <c r="C44" s="116" t="s">
        <v>501</v>
      </c>
      <c r="D44" s="116" t="s">
        <v>397</v>
      </c>
      <c r="E44" s="120" t="e">
        <f t="shared" si="3"/>
        <v>#VALUE!</v>
      </c>
      <c r="F44" s="74"/>
      <c r="G44" s="74"/>
      <c r="H44" s="74"/>
      <c r="I44" s="74"/>
      <c r="J44" s="74"/>
      <c r="K44" s="151"/>
      <c r="L44" s="74"/>
    </row>
    <row r="45" spans="1:60" customFormat="1" ht="21" hidden="1" outlineLevel="2">
      <c r="A45" s="1276"/>
      <c r="B45" s="117" t="s">
        <v>147</v>
      </c>
      <c r="C45" s="118">
        <v>6200</v>
      </c>
      <c r="D45" s="118">
        <v>1460</v>
      </c>
      <c r="E45" s="120">
        <f t="shared" si="3"/>
        <v>0.42528735632183912</v>
      </c>
      <c r="F45" s="74"/>
      <c r="G45" s="74"/>
      <c r="H45" s="74"/>
      <c r="I45" s="74"/>
      <c r="J45" s="74"/>
      <c r="K45" s="151"/>
      <c r="L45" s="74"/>
      <c r="V45" s="99"/>
    </row>
    <row r="46" spans="1:60" customFormat="1" hidden="1" outlineLevel="2">
      <c r="A46" s="1276"/>
      <c r="B46" s="122" t="s">
        <v>379</v>
      </c>
      <c r="C46" s="116" t="s">
        <v>380</v>
      </c>
      <c r="D46" s="116" t="s">
        <v>380</v>
      </c>
      <c r="E46" s="120" t="e">
        <f t="shared" si="3"/>
        <v>#VALUE!</v>
      </c>
      <c r="F46" s="74"/>
      <c r="G46" s="74"/>
      <c r="H46" s="74"/>
      <c r="I46" s="74"/>
      <c r="J46" s="74"/>
      <c r="K46" s="151"/>
      <c r="L46" s="74"/>
    </row>
    <row r="47" spans="1:60" customFormat="1" ht="21" hidden="1" outlineLevel="2">
      <c r="A47" s="1276"/>
      <c r="B47" s="117" t="s">
        <v>147</v>
      </c>
      <c r="C47" s="118">
        <v>6200</v>
      </c>
      <c r="D47" s="118">
        <v>1460</v>
      </c>
      <c r="E47" s="120">
        <f t="shared" si="3"/>
        <v>0.42528735632183912</v>
      </c>
      <c r="F47" s="74"/>
      <c r="G47" s="74"/>
      <c r="H47" s="74"/>
      <c r="I47" s="74"/>
      <c r="J47" s="74"/>
      <c r="K47" s="151"/>
      <c r="L47" s="74"/>
    </row>
    <row r="48" spans="1:60" customFormat="1" hidden="1" outlineLevel="2">
      <c r="A48" s="1276"/>
      <c r="B48" s="122" t="s">
        <v>382</v>
      </c>
      <c r="C48" s="116" t="s">
        <v>499</v>
      </c>
      <c r="D48" s="116" t="s">
        <v>383</v>
      </c>
      <c r="E48" s="120" t="e">
        <f t="shared" si="3"/>
        <v>#VALUE!</v>
      </c>
      <c r="F48" s="74"/>
      <c r="G48" s="74"/>
      <c r="H48" s="74"/>
      <c r="I48" s="74"/>
      <c r="J48" s="74"/>
      <c r="K48" s="151"/>
      <c r="L48" s="74"/>
    </row>
    <row r="49" spans="1:60" customFormat="1" ht="21" hidden="1" outlineLevel="2">
      <c r="A49" s="1277"/>
      <c r="B49" s="117" t="s">
        <v>147</v>
      </c>
      <c r="C49" s="118">
        <v>6200</v>
      </c>
      <c r="D49" s="118">
        <v>1460</v>
      </c>
      <c r="E49" s="120">
        <f t="shared" si="3"/>
        <v>0.39325842696629221</v>
      </c>
      <c r="F49" s="74"/>
      <c r="G49" s="74"/>
      <c r="H49" s="74"/>
      <c r="I49" s="74"/>
      <c r="J49" s="74"/>
      <c r="K49" s="151"/>
      <c r="L49" s="74"/>
    </row>
    <row r="50" spans="1:60" customFormat="1" ht="15.75" hidden="1" outlineLevel="2">
      <c r="B50" s="108"/>
      <c r="C50" s="108"/>
      <c r="D50" s="123"/>
      <c r="E50" s="74"/>
      <c r="F50" s="74"/>
      <c r="G50" s="74"/>
      <c r="H50" s="74"/>
      <c r="I50" s="74"/>
      <c r="J50" s="74"/>
      <c r="K50" s="151"/>
      <c r="L50" s="74"/>
    </row>
    <row r="51" spans="1:60" customFormat="1" ht="15.75" hidden="1" outlineLevel="2">
      <c r="B51" s="108"/>
      <c r="C51" s="108"/>
      <c r="D51" s="123"/>
      <c r="E51" s="74"/>
      <c r="F51" s="74"/>
      <c r="G51" s="74"/>
      <c r="H51" s="74"/>
      <c r="I51" s="74"/>
      <c r="J51" s="74"/>
      <c r="K51" s="151"/>
      <c r="L51" s="74"/>
    </row>
    <row r="52" spans="1:60" customFormat="1" ht="15" hidden="1" customHeight="1" outlineLevel="1">
      <c r="C52" t="s">
        <v>607</v>
      </c>
      <c r="D52">
        <v>1.1000000000000001</v>
      </c>
      <c r="G52" s="74"/>
      <c r="H52" s="102" t="s">
        <v>462</v>
      </c>
      <c r="I52" s="74"/>
      <c r="J52" s="74"/>
      <c r="L52" s="74"/>
    </row>
    <row r="53" spans="1:60" customFormat="1" hidden="1" outlineLevel="1">
      <c r="B53" s="103" t="s">
        <v>458</v>
      </c>
      <c r="C53" s="102" t="s">
        <v>798</v>
      </c>
      <c r="G53" s="74"/>
      <c r="H53" s="102">
        <v>1.05</v>
      </c>
      <c r="I53" s="74"/>
      <c r="J53" s="74"/>
      <c r="L53" s="152"/>
      <c r="M53" s="64"/>
      <c r="N53" s="64"/>
      <c r="O53" s="64"/>
      <c r="P53" s="64"/>
      <c r="Q53" s="64"/>
      <c r="R53" s="168">
        <v>45139</v>
      </c>
      <c r="S53" s="64"/>
      <c r="T53" s="64"/>
      <c r="U53" s="64">
        <v>1.1000000000000001</v>
      </c>
      <c r="V53" s="64"/>
      <c r="W53" s="64"/>
      <c r="AI53" s="188">
        <v>45139</v>
      </c>
      <c r="AK53" s="189">
        <v>1.1000000000000001</v>
      </c>
    </row>
    <row r="54" spans="1:60" customFormat="1" hidden="1" outlineLevel="1">
      <c r="B54" s="1565" t="s">
        <v>609</v>
      </c>
      <c r="C54" s="1568" t="s">
        <v>483</v>
      </c>
      <c r="D54" s="1569"/>
      <c r="E54" s="1568" t="s">
        <v>484</v>
      </c>
      <c r="F54" s="1569"/>
      <c r="G54" s="1570" t="s">
        <v>485</v>
      </c>
      <c r="H54" s="1573" t="s">
        <v>486</v>
      </c>
      <c r="I54" s="1573"/>
      <c r="J54" s="1573"/>
      <c r="L54" s="1574" t="s">
        <v>523</v>
      </c>
      <c r="M54" s="1542" t="s">
        <v>555</v>
      </c>
      <c r="N54" s="1543"/>
      <c r="O54" s="1543"/>
      <c r="P54" s="1577"/>
      <c r="Q54" s="1578" t="s">
        <v>525</v>
      </c>
      <c r="R54" s="1500" t="s">
        <v>526</v>
      </c>
      <c r="S54" s="1500"/>
      <c r="T54" s="1500"/>
      <c r="U54" s="1500"/>
      <c r="V54" s="1500"/>
      <c r="W54" s="1500"/>
      <c r="X54" s="61"/>
      <c r="Y54" s="1552" t="s">
        <v>556</v>
      </c>
      <c r="Z54" s="1552"/>
      <c r="AA54" s="1552"/>
      <c r="AB54" s="1552"/>
      <c r="AC54" s="1552"/>
      <c r="AD54" s="1552"/>
      <c r="AE54" s="1552"/>
      <c r="AF54" s="1552"/>
      <c r="AG54" s="1552"/>
      <c r="AH54" s="61"/>
      <c r="AI54" s="1500" t="s">
        <v>557</v>
      </c>
      <c r="AJ54" s="1500"/>
      <c r="AK54" s="1500"/>
      <c r="AL54" s="1500"/>
      <c r="AM54" s="1500"/>
      <c r="AN54" s="1500"/>
      <c r="AO54" s="1500"/>
      <c r="AP54" s="1500"/>
      <c r="AR54" s="1475" t="s">
        <v>219</v>
      </c>
      <c r="AS54" s="1500" t="s">
        <v>610</v>
      </c>
      <c r="AT54" s="1500"/>
      <c r="AU54" s="1500"/>
      <c r="AV54" s="1500"/>
      <c r="AW54" s="1500"/>
      <c r="AX54" s="1500"/>
      <c r="AY54" s="1500"/>
      <c r="AZ54" s="1500"/>
      <c r="BA54" s="1500"/>
      <c r="BB54" s="1500"/>
      <c r="BC54" s="1500"/>
      <c r="BD54" s="1500"/>
      <c r="BE54" s="1500"/>
      <c r="BF54" s="1500"/>
      <c r="BG54" s="1500"/>
      <c r="BH54" s="1500"/>
    </row>
    <row r="55" spans="1:60" customFormat="1" ht="45" hidden="1" outlineLevel="1">
      <c r="B55" s="1566"/>
      <c r="C55" s="1553" t="s">
        <v>487</v>
      </c>
      <c r="D55" s="1553" t="s">
        <v>488</v>
      </c>
      <c r="E55" s="1553" t="s">
        <v>487</v>
      </c>
      <c r="F55" s="1553" t="s">
        <v>488</v>
      </c>
      <c r="G55" s="1571"/>
      <c r="H55" s="80" t="s">
        <v>558</v>
      </c>
      <c r="I55" s="80" t="s">
        <v>559</v>
      </c>
      <c r="J55" s="80" t="s">
        <v>560</v>
      </c>
      <c r="L55" s="1575"/>
      <c r="M55" s="1191" t="s">
        <v>561</v>
      </c>
      <c r="N55" s="1192"/>
      <c r="O55" s="1191" t="s">
        <v>527</v>
      </c>
      <c r="P55" s="1192"/>
      <c r="Q55" s="1579"/>
      <c r="R55" s="1189" t="s">
        <v>528</v>
      </c>
      <c r="S55" s="1190"/>
      <c r="T55" s="1303"/>
      <c r="U55" s="1150" t="s">
        <v>529</v>
      </c>
      <c r="V55" s="1150"/>
      <c r="W55" s="1150"/>
      <c r="Y55" s="1548" t="s">
        <v>562</v>
      </c>
      <c r="Z55" s="1550"/>
      <c r="AA55" s="1554" t="s">
        <v>563</v>
      </c>
      <c r="AB55" s="1555"/>
      <c r="AC55" s="1556" t="s">
        <v>564</v>
      </c>
      <c r="AD55" s="1558" t="s">
        <v>565</v>
      </c>
      <c r="AE55" s="1558"/>
      <c r="AF55" s="1558" t="s">
        <v>566</v>
      </c>
      <c r="AG55" s="1558"/>
      <c r="AI55" s="1554" t="s">
        <v>567</v>
      </c>
      <c r="AJ55" s="1555"/>
      <c r="AK55" s="1554" t="s">
        <v>568</v>
      </c>
      <c r="AL55" s="1559"/>
      <c r="AM55" s="1560" t="s">
        <v>569</v>
      </c>
      <c r="AN55" s="1561"/>
      <c r="AO55" s="1088" t="s">
        <v>565</v>
      </c>
      <c r="AP55" s="1088" t="s">
        <v>566</v>
      </c>
      <c r="AR55" s="1476"/>
      <c r="AS55" s="1562"/>
      <c r="AT55" s="1563"/>
      <c r="AU55" s="1563"/>
      <c r="AV55" s="1563"/>
      <c r="AW55" s="1563"/>
      <c r="AX55" s="1564"/>
      <c r="AY55" s="1562"/>
      <c r="AZ55" s="1563"/>
      <c r="BA55" s="1563"/>
      <c r="BB55" s="1563"/>
      <c r="BC55" s="1563"/>
      <c r="BD55" s="1564"/>
      <c r="BE55" s="1562"/>
      <c r="BF55" s="1564"/>
      <c r="BG55" s="1505"/>
      <c r="BH55" s="1505"/>
    </row>
    <row r="56" spans="1:60" customFormat="1" ht="75" hidden="1" outlineLevel="1">
      <c r="B56" s="1566"/>
      <c r="C56" s="1553"/>
      <c r="D56" s="1553"/>
      <c r="E56" s="1553"/>
      <c r="F56" s="1553"/>
      <c r="G56" s="1572"/>
      <c r="H56" s="81"/>
      <c r="I56" s="81"/>
      <c r="J56" s="81"/>
      <c r="L56" s="1576"/>
      <c r="M56" s="1067" t="s">
        <v>530</v>
      </c>
      <c r="N56" s="1067" t="s">
        <v>531</v>
      </c>
      <c r="O56" s="1067" t="s">
        <v>530</v>
      </c>
      <c r="P56" s="1067" t="s">
        <v>531</v>
      </c>
      <c r="Q56" s="1090"/>
      <c r="R56" s="164" t="s">
        <v>532</v>
      </c>
      <c r="S56" s="164" t="s">
        <v>533</v>
      </c>
      <c r="T56" s="164" t="s">
        <v>534</v>
      </c>
      <c r="U56" s="164" t="s">
        <v>532</v>
      </c>
      <c r="V56" s="164" t="s">
        <v>533</v>
      </c>
      <c r="W56" s="164" t="s">
        <v>534</v>
      </c>
      <c r="Y56" s="1088" t="s">
        <v>570</v>
      </c>
      <c r="Z56" s="1088" t="s">
        <v>571</v>
      </c>
      <c r="AA56" s="1089" t="s">
        <v>572</v>
      </c>
      <c r="AB56" s="1089" t="s">
        <v>573</v>
      </c>
      <c r="AC56" s="1557"/>
      <c r="AD56" s="1089" t="s">
        <v>574</v>
      </c>
      <c r="AE56" s="1089" t="s">
        <v>575</v>
      </c>
      <c r="AF56" s="1089" t="s">
        <v>574</v>
      </c>
      <c r="AG56" s="1089" t="s">
        <v>575</v>
      </c>
      <c r="AI56" s="187" t="s">
        <v>576</v>
      </c>
      <c r="AJ56" s="1088" t="s">
        <v>577</v>
      </c>
      <c r="AK56" s="1088" t="s">
        <v>576</v>
      </c>
      <c r="AL56" s="1088" t="s">
        <v>577</v>
      </c>
      <c r="AM56" s="1088" t="s">
        <v>576</v>
      </c>
      <c r="AN56" s="1088" t="s">
        <v>577</v>
      </c>
      <c r="AO56" s="1088" t="s">
        <v>578</v>
      </c>
      <c r="AP56" s="1088" t="s">
        <v>578</v>
      </c>
      <c r="AR56" s="1476"/>
      <c r="AS56" s="1545"/>
      <c r="AT56" s="1546"/>
      <c r="AU56" s="1546"/>
      <c r="AV56" s="1546"/>
      <c r="AW56" s="1546"/>
      <c r="AX56" s="1547"/>
      <c r="AY56" s="1545"/>
      <c r="AZ56" s="1546"/>
      <c r="BA56" s="1546"/>
      <c r="BB56" s="1546"/>
      <c r="BC56" s="1546"/>
      <c r="BD56" s="1547"/>
      <c r="BE56" s="1545"/>
      <c r="BF56" s="1547"/>
      <c r="BG56" s="1545"/>
      <c r="BH56" s="1547"/>
    </row>
    <row r="57" spans="1:60" customFormat="1" ht="25.5" hidden="1" customHeight="1" outlineLevel="1">
      <c r="B57" s="1566"/>
      <c r="C57" s="1492" t="s">
        <v>123</v>
      </c>
      <c r="D57" s="1492"/>
      <c r="E57" s="1492" t="s">
        <v>123</v>
      </c>
      <c r="F57" s="1492"/>
      <c r="G57" s="82" t="s">
        <v>579</v>
      </c>
      <c r="H57" s="1492" t="s">
        <v>580</v>
      </c>
      <c r="I57" s="1492"/>
      <c r="J57" s="1492"/>
      <c r="L57" s="1067" t="s">
        <v>581</v>
      </c>
      <c r="M57" s="1079" t="s">
        <v>123</v>
      </c>
      <c r="N57" s="1079" t="s">
        <v>123</v>
      </c>
      <c r="O57" s="1079" t="s">
        <v>123</v>
      </c>
      <c r="P57" s="1079" t="s">
        <v>123</v>
      </c>
      <c r="Q57" s="1087" t="s">
        <v>123</v>
      </c>
      <c r="R57" s="1492" t="s">
        <v>582</v>
      </c>
      <c r="S57" s="1492"/>
      <c r="T57" s="1492"/>
      <c r="U57" s="1492"/>
      <c r="V57" s="1492"/>
      <c r="W57" s="1492"/>
      <c r="Y57" s="1536" t="s">
        <v>583</v>
      </c>
      <c r="Z57" s="1530"/>
      <c r="AA57" s="1530"/>
      <c r="AB57" s="1531"/>
      <c r="AC57" s="180" t="s">
        <v>584</v>
      </c>
      <c r="AD57" s="1536" t="s">
        <v>585</v>
      </c>
      <c r="AE57" s="1530"/>
      <c r="AF57" s="1530"/>
      <c r="AG57" s="1531"/>
      <c r="AI57" s="1536" t="s">
        <v>582</v>
      </c>
      <c r="AJ57" s="1530"/>
      <c r="AK57" s="1530"/>
      <c r="AL57" s="1530"/>
      <c r="AM57" s="1536" t="s">
        <v>582</v>
      </c>
      <c r="AN57" s="1531"/>
      <c r="AO57" s="1536" t="s">
        <v>582</v>
      </c>
      <c r="AP57" s="1530"/>
      <c r="AR57" s="1476"/>
      <c r="AS57" s="1548" t="s">
        <v>611</v>
      </c>
      <c r="AT57" s="1549"/>
      <c r="AU57" s="1549"/>
      <c r="AV57" s="1549"/>
      <c r="AW57" s="1549"/>
      <c r="AX57" s="1550"/>
      <c r="AY57" s="1548" t="s">
        <v>612</v>
      </c>
      <c r="AZ57" s="1549"/>
      <c r="BA57" s="1549"/>
      <c r="BB57" s="1549"/>
      <c r="BC57" s="1549"/>
      <c r="BD57" s="1550"/>
      <c r="BE57" s="1548" t="s">
        <v>613</v>
      </c>
      <c r="BF57" s="1550"/>
      <c r="BG57" s="1551" t="s">
        <v>614</v>
      </c>
      <c r="BH57" s="1551"/>
    </row>
    <row r="58" spans="1:60" customFormat="1" ht="84" hidden="1" outlineLevel="1">
      <c r="B58" s="1567"/>
      <c r="C58" s="84" t="s">
        <v>586</v>
      </c>
      <c r="D58" s="85"/>
      <c r="E58" s="84" t="s">
        <v>587</v>
      </c>
      <c r="F58" s="85"/>
      <c r="G58" s="86" t="s">
        <v>489</v>
      </c>
      <c r="H58" s="86" t="s">
        <v>490</v>
      </c>
      <c r="I58" s="153" t="s">
        <v>491</v>
      </c>
      <c r="J58" s="153" t="s">
        <v>492</v>
      </c>
      <c r="L58" s="86" t="s">
        <v>535</v>
      </c>
      <c r="M58" s="145" t="s">
        <v>588</v>
      </c>
      <c r="N58" s="145" t="s">
        <v>589</v>
      </c>
      <c r="O58" s="145" t="s">
        <v>590</v>
      </c>
      <c r="P58" s="145" t="s">
        <v>591</v>
      </c>
      <c r="Q58" s="153" t="s">
        <v>537</v>
      </c>
      <c r="R58" s="1580" t="s">
        <v>592</v>
      </c>
      <c r="S58" s="1581"/>
      <c r="T58" s="1086"/>
      <c r="U58" s="1580" t="s">
        <v>593</v>
      </c>
      <c r="V58" s="1582"/>
      <c r="W58" s="1581"/>
      <c r="X58" s="62"/>
      <c r="Y58" s="181" t="s">
        <v>594</v>
      </c>
      <c r="Z58" s="181" t="s">
        <v>595</v>
      </c>
      <c r="AA58" s="181" t="s">
        <v>596</v>
      </c>
      <c r="AB58" s="181" t="s">
        <v>597</v>
      </c>
      <c r="AC58" s="181" t="s">
        <v>598</v>
      </c>
      <c r="AD58" s="181" t="s">
        <v>599</v>
      </c>
      <c r="AE58" s="181" t="s">
        <v>600</v>
      </c>
      <c r="AF58" s="181" t="s">
        <v>601</v>
      </c>
      <c r="AG58" s="181" t="s">
        <v>602</v>
      </c>
      <c r="AH58" s="62"/>
      <c r="AI58" s="181"/>
      <c r="AJ58" s="181"/>
      <c r="AK58" s="181"/>
      <c r="AL58" s="181"/>
      <c r="AM58" s="181"/>
      <c r="AN58" s="181"/>
      <c r="AO58" s="181"/>
      <c r="AP58" s="181"/>
      <c r="AR58" s="1476"/>
      <c r="AS58" s="1536" t="s">
        <v>98</v>
      </c>
      <c r="AT58" s="1530"/>
      <c r="AU58" s="1530"/>
      <c r="AV58" s="1530"/>
      <c r="AW58" s="1530"/>
      <c r="AX58" s="1530"/>
      <c r="AY58" s="1530"/>
      <c r="AZ58" s="1530"/>
      <c r="BA58" s="1530"/>
      <c r="BB58" s="1530"/>
      <c r="BC58" s="1530"/>
      <c r="BD58" s="1530"/>
      <c r="BE58" s="1530"/>
      <c r="BF58" s="1530"/>
      <c r="BG58" s="1355" t="s">
        <v>98</v>
      </c>
      <c r="BH58" s="1355"/>
    </row>
    <row r="59" spans="1:60" s="63" customFormat="1" ht="42" hidden="1" customHeight="1" outlineLevel="2">
      <c r="B59" s="104" t="s">
        <v>540</v>
      </c>
      <c r="C59" s="105">
        <v>40650</v>
      </c>
      <c r="D59" s="105">
        <v>42850</v>
      </c>
      <c r="E59" s="105">
        <v>38450</v>
      </c>
      <c r="F59" s="105">
        <v>40650</v>
      </c>
      <c r="G59" s="106">
        <v>12950</v>
      </c>
      <c r="H59" s="105">
        <f>CEILING(H61*$H$25,50)</f>
        <v>41950</v>
      </c>
      <c r="I59" s="105">
        <v>53400</v>
      </c>
      <c r="J59" s="105">
        <v>61200</v>
      </c>
      <c r="K59" s="154"/>
      <c r="L59" s="106">
        <v>16750</v>
      </c>
      <c r="M59" s="105">
        <v>24250</v>
      </c>
      <c r="N59" s="105">
        <v>27700</v>
      </c>
      <c r="O59" s="105">
        <v>32300</v>
      </c>
      <c r="P59" s="105">
        <v>34600</v>
      </c>
      <c r="Q59" s="105">
        <v>48500</v>
      </c>
      <c r="R59" s="169">
        <v>19600</v>
      </c>
      <c r="S59" s="169">
        <v>27700</v>
      </c>
      <c r="T59" s="169">
        <v>35800</v>
      </c>
      <c r="U59" s="169">
        <v>35800</v>
      </c>
      <c r="V59" s="169">
        <v>45600</v>
      </c>
      <c r="W59" s="169">
        <v>55400</v>
      </c>
      <c r="Y59" s="105">
        <v>10350</v>
      </c>
      <c r="Z59" s="105">
        <v>25400</v>
      </c>
      <c r="AA59" s="105">
        <v>25400</v>
      </c>
      <c r="AB59" s="105">
        <v>50800</v>
      </c>
      <c r="AC59" s="105">
        <v>30000</v>
      </c>
      <c r="AD59" s="105">
        <v>25400</v>
      </c>
      <c r="AE59" s="105">
        <v>31150</v>
      </c>
      <c r="AF59" s="105">
        <v>39250</v>
      </c>
      <c r="AG59" s="105">
        <v>51950</v>
      </c>
      <c r="AH59" s="106">
        <f>CEILING(AH46*$B$9*$B$6*$B$7,50)</f>
        <v>0</v>
      </c>
      <c r="AI59" s="190">
        <v>23050</v>
      </c>
      <c r="AJ59" s="190">
        <v>27700</v>
      </c>
      <c r="AK59" s="190">
        <v>45000</v>
      </c>
      <c r="AL59" s="190">
        <v>54250</v>
      </c>
      <c r="AM59" s="190">
        <v>51950</v>
      </c>
      <c r="AN59" s="190">
        <v>61200</v>
      </c>
      <c r="AO59" s="190">
        <v>47350</v>
      </c>
      <c r="AP59" s="190">
        <v>60050</v>
      </c>
      <c r="AR59" s="1525"/>
      <c r="AS59" s="192" t="s">
        <v>615</v>
      </c>
      <c r="AT59" s="193" t="s">
        <v>616</v>
      </c>
      <c r="AU59" s="192" t="s">
        <v>617</v>
      </c>
      <c r="AV59" s="193" t="s">
        <v>618</v>
      </c>
      <c r="AW59" s="192" t="s">
        <v>619</v>
      </c>
      <c r="AX59" s="193" t="s">
        <v>620</v>
      </c>
      <c r="AY59" s="192" t="s">
        <v>615</v>
      </c>
      <c r="AZ59" s="193" t="s">
        <v>616</v>
      </c>
      <c r="BA59" s="192" t="s">
        <v>621</v>
      </c>
      <c r="BB59" s="193" t="s">
        <v>618</v>
      </c>
      <c r="BC59" s="192" t="s">
        <v>619</v>
      </c>
      <c r="BD59" s="193" t="s">
        <v>620</v>
      </c>
      <c r="BE59" s="193" t="s">
        <v>615</v>
      </c>
      <c r="BF59" s="193" t="s">
        <v>616</v>
      </c>
      <c r="BG59" s="193" t="s">
        <v>622</v>
      </c>
      <c r="BH59" s="193" t="s">
        <v>616</v>
      </c>
    </row>
    <row r="60" spans="1:60" customFormat="1" ht="31.5" hidden="1" customHeight="1" outlineLevel="2">
      <c r="B60" s="1537" t="s">
        <v>606</v>
      </c>
      <c r="C60" s="1538"/>
      <c r="D60" s="107">
        <v>720</v>
      </c>
      <c r="E60" s="74"/>
      <c r="F60" s="74"/>
      <c r="G60" s="74"/>
      <c r="H60" s="74"/>
      <c r="I60" s="74"/>
      <c r="J60" s="74"/>
      <c r="K60" s="151"/>
      <c r="L60" s="100">
        <f>CEILING(L59*1.05, 50)</f>
        <v>17600</v>
      </c>
      <c r="M60" s="100">
        <f t="shared" ref="M60:AP60" si="4">CEILING(M59*1.05, 50)</f>
        <v>25500</v>
      </c>
      <c r="N60" s="100">
        <f t="shared" si="4"/>
        <v>29100</v>
      </c>
      <c r="O60" s="100">
        <f t="shared" si="4"/>
        <v>33950</v>
      </c>
      <c r="P60" s="100">
        <f t="shared" si="4"/>
        <v>36350</v>
      </c>
      <c r="Q60" s="100">
        <f t="shared" si="4"/>
        <v>50950</v>
      </c>
      <c r="R60" s="100">
        <f t="shared" si="4"/>
        <v>20600</v>
      </c>
      <c r="S60" s="100">
        <f t="shared" si="4"/>
        <v>29100</v>
      </c>
      <c r="T60" s="100">
        <f t="shared" si="4"/>
        <v>37600</v>
      </c>
      <c r="U60" s="100">
        <f t="shared" si="4"/>
        <v>37600</v>
      </c>
      <c r="V60" s="100">
        <f t="shared" si="4"/>
        <v>47900</v>
      </c>
      <c r="W60" s="100">
        <f t="shared" si="4"/>
        <v>58200</v>
      </c>
      <c r="X60" s="100">
        <f t="shared" si="4"/>
        <v>0</v>
      </c>
      <c r="Y60" s="100">
        <f t="shared" si="4"/>
        <v>10900</v>
      </c>
      <c r="Z60" s="100">
        <f t="shared" si="4"/>
        <v>26700</v>
      </c>
      <c r="AA60" s="100">
        <f t="shared" si="4"/>
        <v>26700</v>
      </c>
      <c r="AB60" s="100">
        <f t="shared" si="4"/>
        <v>53350</v>
      </c>
      <c r="AC60" s="100">
        <f t="shared" si="4"/>
        <v>31500</v>
      </c>
      <c r="AD60" s="100">
        <f t="shared" si="4"/>
        <v>26700</v>
      </c>
      <c r="AE60" s="100">
        <f t="shared" si="4"/>
        <v>32750</v>
      </c>
      <c r="AF60" s="100">
        <f t="shared" si="4"/>
        <v>41250</v>
      </c>
      <c r="AG60" s="100">
        <f t="shared" si="4"/>
        <v>54550</v>
      </c>
      <c r="AH60" s="100">
        <f t="shared" si="4"/>
        <v>0</v>
      </c>
      <c r="AI60" s="100">
        <f t="shared" si="4"/>
        <v>24250</v>
      </c>
      <c r="AJ60" s="100">
        <f t="shared" si="4"/>
        <v>29100</v>
      </c>
      <c r="AK60" s="100">
        <f t="shared" si="4"/>
        <v>47250</v>
      </c>
      <c r="AL60" s="100">
        <f t="shared" si="4"/>
        <v>57000</v>
      </c>
      <c r="AM60" s="100">
        <f t="shared" si="4"/>
        <v>54550</v>
      </c>
      <c r="AN60" s="100">
        <f t="shared" si="4"/>
        <v>64300</v>
      </c>
      <c r="AO60" s="100">
        <f t="shared" si="4"/>
        <v>49750</v>
      </c>
      <c r="AP60" s="100">
        <f t="shared" si="4"/>
        <v>63100</v>
      </c>
      <c r="AR60" s="194" t="s">
        <v>624</v>
      </c>
      <c r="AS60" s="195">
        <v>10300</v>
      </c>
      <c r="AT60" s="195">
        <v>11400</v>
      </c>
      <c r="AU60" s="195">
        <v>11400</v>
      </c>
      <c r="AV60" s="195">
        <v>13000</v>
      </c>
      <c r="AW60" s="195">
        <v>13000</v>
      </c>
      <c r="AX60" s="195">
        <v>14500</v>
      </c>
      <c r="AY60" s="195">
        <v>11950</v>
      </c>
      <c r="AZ60" s="195">
        <v>13450</v>
      </c>
      <c r="BA60" s="195">
        <v>13450</v>
      </c>
      <c r="BB60" s="195">
        <v>15050</v>
      </c>
      <c r="BC60" s="195">
        <v>15050</v>
      </c>
      <c r="BD60" s="195">
        <v>16550</v>
      </c>
      <c r="BE60" s="198">
        <v>24350</v>
      </c>
      <c r="BF60" s="198">
        <v>26900</v>
      </c>
      <c r="BG60" s="198">
        <v>31050</v>
      </c>
      <c r="BH60" s="198">
        <v>38850</v>
      </c>
    </row>
    <row r="61" spans="1:60" customFormat="1" ht="15.75" hidden="1" outlineLevel="2">
      <c r="B61" s="108"/>
      <c r="C61" s="109"/>
      <c r="D61" s="109"/>
      <c r="E61" s="109"/>
      <c r="F61" s="109"/>
      <c r="G61" s="109"/>
      <c r="H61" s="106">
        <v>39950</v>
      </c>
      <c r="I61" s="106">
        <v>44950</v>
      </c>
      <c r="J61" s="106">
        <v>55950</v>
      </c>
      <c r="K61" s="151"/>
      <c r="L61" s="109"/>
      <c r="M61" s="109"/>
      <c r="N61" s="109"/>
      <c r="O61" s="109"/>
      <c r="P61" s="109"/>
      <c r="Q61" s="109"/>
      <c r="R61" s="106">
        <v>16950</v>
      </c>
      <c r="S61" s="106">
        <v>23950</v>
      </c>
      <c r="T61" s="106"/>
      <c r="U61" s="106">
        <v>30950</v>
      </c>
      <c r="V61" s="106"/>
      <c r="W61" s="106">
        <v>47950</v>
      </c>
      <c r="X61" s="109"/>
      <c r="Y61" s="109">
        <v>5081</v>
      </c>
      <c r="Z61" s="109"/>
      <c r="AC61" s="142"/>
      <c r="AI61" s="106">
        <v>19950</v>
      </c>
      <c r="AJ61" s="106">
        <v>23950</v>
      </c>
      <c r="AK61" s="106">
        <v>38950</v>
      </c>
      <c r="AL61" s="106">
        <v>46950</v>
      </c>
      <c r="AM61" s="106">
        <v>44950</v>
      </c>
      <c r="AN61" s="106">
        <v>52950</v>
      </c>
      <c r="AO61" s="106">
        <v>40950</v>
      </c>
      <c r="AP61" s="106">
        <v>51950</v>
      </c>
      <c r="AS61">
        <f>CEILING(AS60*1.05, 50)</f>
        <v>10850</v>
      </c>
      <c r="AT61">
        <f t="shared" ref="AT61:BH61" si="5">CEILING(AT60*1.05, 50)</f>
        <v>12000</v>
      </c>
      <c r="AU61">
        <f t="shared" si="5"/>
        <v>12000</v>
      </c>
      <c r="AV61">
        <f t="shared" si="5"/>
        <v>13650</v>
      </c>
      <c r="AW61">
        <f t="shared" si="5"/>
        <v>13650</v>
      </c>
      <c r="AX61">
        <f t="shared" si="5"/>
        <v>15250</v>
      </c>
      <c r="AY61">
        <f t="shared" si="5"/>
        <v>12550</v>
      </c>
      <c r="AZ61">
        <f t="shared" si="5"/>
        <v>14150</v>
      </c>
      <c r="BA61">
        <f t="shared" si="5"/>
        <v>14150</v>
      </c>
      <c r="BB61">
        <f t="shared" si="5"/>
        <v>15850</v>
      </c>
      <c r="BC61">
        <f t="shared" si="5"/>
        <v>15850</v>
      </c>
      <c r="BD61">
        <f t="shared" si="5"/>
        <v>17400</v>
      </c>
      <c r="BE61">
        <f t="shared" si="5"/>
        <v>25600</v>
      </c>
      <c r="BF61">
        <f t="shared" si="5"/>
        <v>28250</v>
      </c>
      <c r="BG61">
        <f t="shared" si="5"/>
        <v>32650</v>
      </c>
      <c r="BH61">
        <f t="shared" si="5"/>
        <v>40800</v>
      </c>
    </row>
    <row r="62" spans="1:60" customFormat="1" hidden="1" outlineLevel="2">
      <c r="A62" s="1539"/>
      <c r="B62" s="1540"/>
      <c r="C62" s="1542" t="s">
        <v>625</v>
      </c>
      <c r="D62" s="1543"/>
      <c r="E62" s="74"/>
      <c r="F62" s="74"/>
      <c r="G62" s="74"/>
      <c r="H62" s="110"/>
      <c r="I62" s="110"/>
      <c r="J62" s="110"/>
      <c r="K62" s="151"/>
      <c r="L62" s="74"/>
      <c r="AW62" s="196" t="s">
        <v>626</v>
      </c>
      <c r="AX62">
        <v>690</v>
      </c>
    </row>
    <row r="63" spans="1:60" customFormat="1" hidden="1" outlineLevel="2">
      <c r="A63" s="1173"/>
      <c r="B63" s="1541"/>
      <c r="C63" s="111" t="s">
        <v>497</v>
      </c>
      <c r="D63" s="111" t="s">
        <v>498</v>
      </c>
      <c r="E63" s="74"/>
      <c r="F63" s="74"/>
      <c r="G63" s="74"/>
      <c r="H63" s="112">
        <f>H59/H61-1</f>
        <v>5.0062578222778376E-2</v>
      </c>
      <c r="I63" s="112">
        <f>I59/I61-1</f>
        <v>0.18798665183537255</v>
      </c>
      <c r="J63" s="112">
        <f>J59/J61-1</f>
        <v>9.3833780160857971E-2</v>
      </c>
      <c r="K63" s="151"/>
      <c r="L63" s="74"/>
      <c r="R63" s="170">
        <f>R59/R61-1</f>
        <v>0.15634218289085555</v>
      </c>
      <c r="S63" s="170">
        <f>S59/S61-1</f>
        <v>0.15657620041753662</v>
      </c>
      <c r="T63" s="170"/>
      <c r="U63" s="170">
        <f>U59/U61-1</f>
        <v>0.15670436187399028</v>
      </c>
      <c r="V63" s="170"/>
      <c r="W63" s="170">
        <f>W59/W61-1</f>
        <v>0.15537017726798741</v>
      </c>
      <c r="AI63" s="170">
        <f>AI59/AI61-1</f>
        <v>0.15538847117794496</v>
      </c>
      <c r="AJ63" s="170">
        <f t="shared" ref="AJ63:AP63" si="6">AJ59/AJ61-1</f>
        <v>0.15657620041753662</v>
      </c>
      <c r="AK63" s="170">
        <f t="shared" si="6"/>
        <v>0.15532734274711157</v>
      </c>
      <c r="AL63" s="170">
        <f t="shared" si="6"/>
        <v>0.15548455804046868</v>
      </c>
      <c r="AM63" s="170">
        <f t="shared" si="6"/>
        <v>0.15572858731924355</v>
      </c>
      <c r="AN63" s="170">
        <f t="shared" si="6"/>
        <v>0.15580736543909346</v>
      </c>
      <c r="AO63" s="170">
        <f t="shared" si="6"/>
        <v>0.1562881562881564</v>
      </c>
      <c r="AP63" s="170">
        <f t="shared" si="6"/>
        <v>0.1559191530317614</v>
      </c>
      <c r="AW63" s="196" t="s">
        <v>627</v>
      </c>
      <c r="AX63">
        <v>985</v>
      </c>
    </row>
    <row r="64" spans="1:60" customFormat="1" hidden="1" outlineLevel="2">
      <c r="A64" s="1148" t="s">
        <v>96</v>
      </c>
      <c r="B64" s="1185"/>
      <c r="C64" s="1069" t="s">
        <v>123</v>
      </c>
      <c r="D64" s="1069" t="s">
        <v>123</v>
      </c>
      <c r="E64" s="74"/>
      <c r="F64" s="74"/>
      <c r="G64" s="74"/>
      <c r="H64" s="74"/>
      <c r="I64" s="74"/>
      <c r="J64" s="74"/>
      <c r="K64" s="151"/>
      <c r="L64" s="74"/>
      <c r="AW64" s="196" t="s">
        <v>628</v>
      </c>
      <c r="AX64">
        <v>1290</v>
      </c>
    </row>
    <row r="65" spans="1:35" customFormat="1" hidden="1" outlineLevel="2">
      <c r="A65" s="1148" t="s">
        <v>100</v>
      </c>
      <c r="B65" s="1185"/>
      <c r="C65" s="1069" t="s">
        <v>102</v>
      </c>
      <c r="D65" s="1069" t="s">
        <v>102</v>
      </c>
      <c r="E65" s="74"/>
      <c r="F65" s="74"/>
      <c r="G65" s="74"/>
      <c r="H65" s="74"/>
      <c r="I65" s="74"/>
      <c r="J65" s="74"/>
      <c r="K65" s="151"/>
      <c r="L65" s="74"/>
    </row>
    <row r="66" spans="1:35" customFormat="1" hidden="1" outlineLevel="2">
      <c r="A66" s="1544" t="s">
        <v>146</v>
      </c>
      <c r="B66" s="115" t="s">
        <v>104</v>
      </c>
      <c r="C66" s="116" t="s">
        <v>368</v>
      </c>
      <c r="D66" s="116"/>
      <c r="E66" s="74"/>
      <c r="F66" s="74"/>
      <c r="G66" s="74"/>
      <c r="H66" s="74"/>
      <c r="I66" s="74"/>
      <c r="J66" s="74"/>
      <c r="K66" s="151"/>
      <c r="L66" s="74"/>
      <c r="R66" s="99"/>
      <c r="S66" s="99"/>
      <c r="T66" s="99"/>
      <c r="U66" s="99"/>
      <c r="V66" s="99"/>
      <c r="W66" s="99"/>
      <c r="AI66" s="99"/>
    </row>
    <row r="67" spans="1:35" customFormat="1" ht="21" hidden="1" outlineLevel="2">
      <c r="A67" s="1276"/>
      <c r="B67" s="117" t="s">
        <v>147</v>
      </c>
      <c r="C67" s="118">
        <v>6380</v>
      </c>
      <c r="D67" s="119"/>
      <c r="E67" s="120" t="e">
        <f>C67/C179-1</f>
        <v>#DIV/0!</v>
      </c>
      <c r="F67" s="74"/>
      <c r="G67" s="74"/>
      <c r="H67" s="74"/>
      <c r="I67" s="74"/>
      <c r="J67" s="74"/>
      <c r="K67" s="151"/>
      <c r="L67" s="74"/>
      <c r="S67">
        <f>S59/R59</f>
        <v>1.4132653061224489</v>
      </c>
      <c r="T67">
        <f>T59/R59</f>
        <v>1.8265306122448979</v>
      </c>
      <c r="V67">
        <f>V59/U59</f>
        <v>1.2737430167597765</v>
      </c>
      <c r="W67">
        <f>W59/U59</f>
        <v>1.5474860335195531</v>
      </c>
    </row>
    <row r="68" spans="1:35" customFormat="1" hidden="1" outlineLevel="2">
      <c r="A68" s="1276"/>
      <c r="B68" s="115" t="s">
        <v>189</v>
      </c>
      <c r="C68" s="116" t="s">
        <v>369</v>
      </c>
      <c r="D68" s="116" t="s">
        <v>369</v>
      </c>
      <c r="E68" s="120" t="e">
        <f>C68/C180-1</f>
        <v>#VALUE!</v>
      </c>
      <c r="F68" s="74"/>
      <c r="G68" s="74"/>
      <c r="H68" s="74"/>
      <c r="I68" s="74"/>
      <c r="J68" s="74"/>
      <c r="K68" s="151"/>
      <c r="L68" s="74"/>
    </row>
    <row r="69" spans="1:35" customFormat="1" ht="21" hidden="1" outlineLevel="2">
      <c r="A69" s="1276"/>
      <c r="B69" s="117" t="s">
        <v>147</v>
      </c>
      <c r="C69" s="118">
        <v>6380</v>
      </c>
      <c r="D69" s="118">
        <v>1460</v>
      </c>
      <c r="E69" s="120" t="e">
        <f>C69/C181-1</f>
        <v>#DIV/0!</v>
      </c>
      <c r="F69" s="74"/>
      <c r="G69" s="74"/>
      <c r="H69" s="74"/>
      <c r="I69" s="74"/>
      <c r="J69" s="74"/>
      <c r="K69" s="151"/>
      <c r="L69" s="74"/>
      <c r="S69" s="99">
        <f>S59-R59</f>
        <v>8100</v>
      </c>
    </row>
    <row r="70" spans="1:35" customFormat="1" hidden="1" outlineLevel="2">
      <c r="A70" s="1276"/>
      <c r="B70" s="121" t="s">
        <v>209</v>
      </c>
      <c r="C70" s="116" t="s">
        <v>500</v>
      </c>
      <c r="D70" s="116" t="s">
        <v>375</v>
      </c>
      <c r="E70" s="120"/>
      <c r="F70" s="74"/>
      <c r="G70" s="74"/>
      <c r="H70" s="74"/>
      <c r="I70" s="74"/>
      <c r="J70" s="74"/>
      <c r="K70" s="151"/>
      <c r="L70" s="74"/>
      <c r="W70" s="99">
        <f>W59-U59</f>
        <v>19600</v>
      </c>
    </row>
    <row r="71" spans="1:35" customFormat="1" ht="21" hidden="1" outlineLevel="2">
      <c r="A71" s="1276"/>
      <c r="B71" s="117" t="s">
        <v>147</v>
      </c>
      <c r="C71" s="118">
        <v>6200</v>
      </c>
      <c r="D71" s="118">
        <v>1460</v>
      </c>
      <c r="E71" s="120" t="e">
        <f t="shared" ref="E71:E77" si="7">C71/C183-1</f>
        <v>#DIV/0!</v>
      </c>
      <c r="F71" s="74"/>
      <c r="G71" s="74"/>
      <c r="H71" s="74"/>
      <c r="I71" s="74"/>
      <c r="J71" s="74"/>
      <c r="K71" s="151"/>
      <c r="L71" s="74"/>
      <c r="S71" s="99"/>
      <c r="W71" s="99">
        <f>W70/2</f>
        <v>9800</v>
      </c>
    </row>
    <row r="72" spans="1:35" customFormat="1" hidden="1" outlineLevel="2">
      <c r="A72" s="1276"/>
      <c r="B72" s="121" t="s">
        <v>105</v>
      </c>
      <c r="C72" s="116" t="s">
        <v>501</v>
      </c>
      <c r="D72" s="116" t="s">
        <v>397</v>
      </c>
      <c r="E72" s="120" t="e">
        <f t="shared" si="7"/>
        <v>#VALUE!</v>
      </c>
      <c r="F72" s="74"/>
      <c r="G72" s="74"/>
      <c r="H72" s="74"/>
      <c r="I72" s="74"/>
      <c r="J72" s="74"/>
      <c r="K72" s="151"/>
      <c r="L72" s="74"/>
    </row>
    <row r="73" spans="1:35" customFormat="1" ht="21" hidden="1" outlineLevel="2">
      <c r="A73" s="1276"/>
      <c r="B73" s="117" t="s">
        <v>147</v>
      </c>
      <c r="C73" s="118">
        <v>6200</v>
      </c>
      <c r="D73" s="118">
        <v>1460</v>
      </c>
      <c r="E73" s="120" t="e">
        <f t="shared" si="7"/>
        <v>#DIV/0!</v>
      </c>
      <c r="F73" s="74"/>
      <c r="G73" s="74"/>
      <c r="H73" s="74"/>
      <c r="I73" s="74"/>
      <c r="J73" s="74"/>
      <c r="K73" s="151"/>
      <c r="L73" s="74"/>
      <c r="V73" s="99"/>
    </row>
    <row r="74" spans="1:35" customFormat="1" hidden="1" outlineLevel="2">
      <c r="A74" s="1276"/>
      <c r="B74" s="122" t="s">
        <v>379</v>
      </c>
      <c r="C74" s="116" t="s">
        <v>380</v>
      </c>
      <c r="D74" s="116" t="s">
        <v>380</v>
      </c>
      <c r="E74" s="120" t="e">
        <f t="shared" si="7"/>
        <v>#VALUE!</v>
      </c>
      <c r="F74" s="74"/>
      <c r="G74" s="74"/>
      <c r="H74" s="74"/>
      <c r="I74" s="74"/>
      <c r="J74" s="74"/>
      <c r="K74" s="151"/>
      <c r="L74" s="74"/>
    </row>
    <row r="75" spans="1:35" customFormat="1" ht="21" hidden="1" outlineLevel="2">
      <c r="A75" s="1276"/>
      <c r="B75" s="117" t="s">
        <v>147</v>
      </c>
      <c r="C75" s="118">
        <v>6200</v>
      </c>
      <c r="D75" s="118">
        <v>1460</v>
      </c>
      <c r="E75" s="120" t="e">
        <f t="shared" si="7"/>
        <v>#DIV/0!</v>
      </c>
      <c r="F75" s="74"/>
      <c r="G75" s="74"/>
      <c r="H75" s="74"/>
      <c r="I75" s="74"/>
      <c r="J75" s="74"/>
      <c r="K75" s="151"/>
      <c r="L75" s="74"/>
    </row>
    <row r="76" spans="1:35" customFormat="1" hidden="1" outlineLevel="2">
      <c r="A76" s="1276"/>
      <c r="B76" s="122" t="s">
        <v>382</v>
      </c>
      <c r="C76" s="116" t="s">
        <v>499</v>
      </c>
      <c r="D76" s="116" t="s">
        <v>383</v>
      </c>
      <c r="E76" s="120" t="e">
        <f t="shared" si="7"/>
        <v>#VALUE!</v>
      </c>
      <c r="F76" s="74"/>
      <c r="G76" s="74"/>
      <c r="H76" s="74"/>
      <c r="I76" s="74"/>
      <c r="J76" s="74"/>
      <c r="K76" s="151"/>
      <c r="L76" s="74"/>
    </row>
    <row r="77" spans="1:35" customFormat="1" ht="21" hidden="1" outlineLevel="2">
      <c r="A77" s="1277"/>
      <c r="B77" s="117" t="s">
        <v>147</v>
      </c>
      <c r="C77" s="118">
        <v>6200</v>
      </c>
      <c r="D77" s="118">
        <v>1460</v>
      </c>
      <c r="E77" s="120" t="e">
        <f t="shared" si="7"/>
        <v>#DIV/0!</v>
      </c>
      <c r="F77" s="74"/>
      <c r="G77" s="74"/>
      <c r="H77" s="74"/>
      <c r="I77" s="74"/>
      <c r="J77" s="74"/>
      <c r="K77" s="151"/>
      <c r="L77" s="74"/>
    </row>
    <row r="78" spans="1:35" customFormat="1" ht="15.75" hidden="1" outlineLevel="2">
      <c r="B78" s="108"/>
      <c r="C78" s="108"/>
      <c r="D78" s="123"/>
      <c r="E78" s="74"/>
      <c r="F78" s="74"/>
      <c r="G78" s="74"/>
      <c r="H78" s="74"/>
      <c r="I78" s="74"/>
      <c r="J78" s="74"/>
      <c r="K78" s="151"/>
      <c r="L78" s="74"/>
    </row>
    <row r="79" spans="1:35" customFormat="1" ht="15.75" hidden="1" outlineLevel="2">
      <c r="B79" s="108"/>
      <c r="C79" s="108"/>
      <c r="D79" s="123"/>
      <c r="E79" s="74"/>
      <c r="F79" s="74"/>
      <c r="G79" s="74"/>
      <c r="H79" s="74"/>
      <c r="I79" s="74"/>
      <c r="J79" s="74"/>
      <c r="K79" s="151"/>
      <c r="L79" s="74"/>
    </row>
    <row r="80" spans="1:35" customFormat="1" ht="15" hidden="1" customHeight="1" outlineLevel="1">
      <c r="A80" t="s">
        <v>766</v>
      </c>
      <c r="C80" t="s">
        <v>607</v>
      </c>
      <c r="D80">
        <v>1.1000000000000001</v>
      </c>
      <c r="G80" s="74"/>
      <c r="H80" s="102" t="s">
        <v>462</v>
      </c>
      <c r="I80" s="74"/>
      <c r="J80" s="74"/>
      <c r="L80" s="74"/>
    </row>
    <row r="81" spans="1:60" customFormat="1" hidden="1" outlineLevel="1">
      <c r="B81" s="103" t="s">
        <v>458</v>
      </c>
      <c r="C81" s="102" t="s">
        <v>608</v>
      </c>
      <c r="G81" s="74"/>
      <c r="H81" s="102">
        <v>1.05</v>
      </c>
      <c r="I81" s="74"/>
      <c r="J81" s="74"/>
      <c r="L81" s="152"/>
      <c r="M81" s="64"/>
      <c r="N81" s="64"/>
      <c r="O81" s="64"/>
      <c r="P81" s="64"/>
      <c r="Q81" s="64"/>
      <c r="R81" s="168">
        <v>45139</v>
      </c>
      <c r="S81" s="64"/>
      <c r="T81" s="64"/>
      <c r="U81" s="64">
        <v>1.1000000000000001</v>
      </c>
      <c r="V81" s="64"/>
      <c r="W81" s="64"/>
      <c r="AI81" s="188">
        <v>45139</v>
      </c>
      <c r="AK81" s="189">
        <v>1.1000000000000001</v>
      </c>
    </row>
    <row r="82" spans="1:60" customFormat="1" hidden="1" outlineLevel="1">
      <c r="B82" s="1565" t="s">
        <v>609</v>
      </c>
      <c r="C82" s="1568" t="s">
        <v>483</v>
      </c>
      <c r="D82" s="1569"/>
      <c r="E82" s="1568" t="s">
        <v>484</v>
      </c>
      <c r="F82" s="1569"/>
      <c r="G82" s="1570" t="s">
        <v>485</v>
      </c>
      <c r="H82" s="1573" t="s">
        <v>486</v>
      </c>
      <c r="I82" s="1573"/>
      <c r="J82" s="1573"/>
      <c r="L82" s="1574" t="s">
        <v>523</v>
      </c>
      <c r="M82" s="1542" t="s">
        <v>555</v>
      </c>
      <c r="N82" s="1543"/>
      <c r="O82" s="1543"/>
      <c r="P82" s="1577"/>
      <c r="Q82" s="1578" t="s">
        <v>525</v>
      </c>
      <c r="R82" s="1500" t="s">
        <v>526</v>
      </c>
      <c r="S82" s="1500"/>
      <c r="T82" s="1500"/>
      <c r="U82" s="1500"/>
      <c r="V82" s="1500"/>
      <c r="W82" s="1500"/>
      <c r="X82" s="61"/>
      <c r="Y82" s="1552" t="s">
        <v>556</v>
      </c>
      <c r="Z82" s="1552"/>
      <c r="AA82" s="1552"/>
      <c r="AB82" s="1552"/>
      <c r="AC82" s="1552"/>
      <c r="AD82" s="1552"/>
      <c r="AE82" s="1552"/>
      <c r="AF82" s="1552"/>
      <c r="AG82" s="1552"/>
      <c r="AH82" s="61"/>
      <c r="AI82" s="1500" t="s">
        <v>557</v>
      </c>
      <c r="AJ82" s="1500"/>
      <c r="AK82" s="1500"/>
      <c r="AL82" s="1500"/>
      <c r="AM82" s="1500"/>
      <c r="AN82" s="1500"/>
      <c r="AO82" s="1500"/>
      <c r="AP82" s="1500"/>
      <c r="AR82" s="1475" t="s">
        <v>219</v>
      </c>
      <c r="AS82" s="1500" t="s">
        <v>610</v>
      </c>
      <c r="AT82" s="1500"/>
      <c r="AU82" s="1500"/>
      <c r="AV82" s="1500"/>
      <c r="AW82" s="1500"/>
      <c r="AX82" s="1500"/>
      <c r="AY82" s="1500"/>
      <c r="AZ82" s="1500"/>
      <c r="BA82" s="1500"/>
      <c r="BB82" s="1500"/>
      <c r="BC82" s="1500"/>
      <c r="BD82" s="1500"/>
      <c r="BE82" s="1500"/>
      <c r="BF82" s="1500"/>
      <c r="BG82" s="1500"/>
      <c r="BH82" s="1500"/>
    </row>
    <row r="83" spans="1:60" customFormat="1" ht="45" hidden="1" outlineLevel="1">
      <c r="B83" s="1566"/>
      <c r="C83" s="1553" t="s">
        <v>487</v>
      </c>
      <c r="D83" s="1553" t="s">
        <v>488</v>
      </c>
      <c r="E83" s="1553" t="s">
        <v>487</v>
      </c>
      <c r="F83" s="1553" t="s">
        <v>488</v>
      </c>
      <c r="G83" s="1571"/>
      <c r="H83" s="80" t="s">
        <v>558</v>
      </c>
      <c r="I83" s="80" t="s">
        <v>559</v>
      </c>
      <c r="J83" s="80" t="s">
        <v>560</v>
      </c>
      <c r="L83" s="1575"/>
      <c r="M83" s="1191" t="s">
        <v>561</v>
      </c>
      <c r="N83" s="1192"/>
      <c r="O83" s="1191" t="s">
        <v>527</v>
      </c>
      <c r="P83" s="1192"/>
      <c r="Q83" s="1579"/>
      <c r="R83" s="1189" t="s">
        <v>528</v>
      </c>
      <c r="S83" s="1190"/>
      <c r="T83" s="1303"/>
      <c r="U83" s="1150" t="s">
        <v>529</v>
      </c>
      <c r="V83" s="1150"/>
      <c r="W83" s="1150"/>
      <c r="Y83" s="1548" t="s">
        <v>562</v>
      </c>
      <c r="Z83" s="1550"/>
      <c r="AA83" s="1554" t="s">
        <v>563</v>
      </c>
      <c r="AB83" s="1555"/>
      <c r="AC83" s="1556" t="s">
        <v>564</v>
      </c>
      <c r="AD83" s="1558" t="s">
        <v>565</v>
      </c>
      <c r="AE83" s="1558"/>
      <c r="AF83" s="1558" t="s">
        <v>566</v>
      </c>
      <c r="AG83" s="1558"/>
      <c r="AI83" s="1554" t="s">
        <v>567</v>
      </c>
      <c r="AJ83" s="1555"/>
      <c r="AK83" s="1554" t="s">
        <v>568</v>
      </c>
      <c r="AL83" s="1559"/>
      <c r="AM83" s="1560" t="s">
        <v>569</v>
      </c>
      <c r="AN83" s="1561"/>
      <c r="AO83" s="1012" t="s">
        <v>565</v>
      </c>
      <c r="AP83" s="1012" t="s">
        <v>566</v>
      </c>
      <c r="AR83" s="1476"/>
      <c r="AS83" s="1562"/>
      <c r="AT83" s="1563"/>
      <c r="AU83" s="1563"/>
      <c r="AV83" s="1563"/>
      <c r="AW83" s="1563"/>
      <c r="AX83" s="1564"/>
      <c r="AY83" s="1562"/>
      <c r="AZ83" s="1563"/>
      <c r="BA83" s="1563"/>
      <c r="BB83" s="1563"/>
      <c r="BC83" s="1563"/>
      <c r="BD83" s="1564"/>
      <c r="BE83" s="1562"/>
      <c r="BF83" s="1564"/>
      <c r="BG83" s="1505"/>
      <c r="BH83" s="1505"/>
    </row>
    <row r="84" spans="1:60" customFormat="1" ht="75" hidden="1" outlineLevel="1">
      <c r="B84" s="1566"/>
      <c r="C84" s="1553"/>
      <c r="D84" s="1553"/>
      <c r="E84" s="1553"/>
      <c r="F84" s="1553"/>
      <c r="G84" s="1572"/>
      <c r="H84" s="81"/>
      <c r="I84" s="81"/>
      <c r="J84" s="81"/>
      <c r="L84" s="1576"/>
      <c r="M84" s="1001" t="s">
        <v>530</v>
      </c>
      <c r="N84" s="1001" t="s">
        <v>531</v>
      </c>
      <c r="O84" s="1001" t="s">
        <v>530</v>
      </c>
      <c r="P84" s="1001" t="s">
        <v>531</v>
      </c>
      <c r="Q84" s="1011"/>
      <c r="R84" s="164" t="s">
        <v>532</v>
      </c>
      <c r="S84" s="164" t="s">
        <v>533</v>
      </c>
      <c r="T84" s="164" t="s">
        <v>534</v>
      </c>
      <c r="U84" s="164" t="s">
        <v>532</v>
      </c>
      <c r="V84" s="164" t="s">
        <v>533</v>
      </c>
      <c r="W84" s="164" t="s">
        <v>534</v>
      </c>
      <c r="Y84" s="1012" t="s">
        <v>570</v>
      </c>
      <c r="Z84" s="1012" t="s">
        <v>571</v>
      </c>
      <c r="AA84" s="1009" t="s">
        <v>572</v>
      </c>
      <c r="AB84" s="1009" t="s">
        <v>573</v>
      </c>
      <c r="AC84" s="1557"/>
      <c r="AD84" s="1009" t="s">
        <v>574</v>
      </c>
      <c r="AE84" s="1009" t="s">
        <v>575</v>
      </c>
      <c r="AF84" s="1009" t="s">
        <v>574</v>
      </c>
      <c r="AG84" s="1009" t="s">
        <v>575</v>
      </c>
      <c r="AI84" s="187" t="s">
        <v>576</v>
      </c>
      <c r="AJ84" s="1012" t="s">
        <v>577</v>
      </c>
      <c r="AK84" s="1012" t="s">
        <v>576</v>
      </c>
      <c r="AL84" s="1012" t="s">
        <v>577</v>
      </c>
      <c r="AM84" s="1012" t="s">
        <v>576</v>
      </c>
      <c r="AN84" s="1012" t="s">
        <v>577</v>
      </c>
      <c r="AO84" s="1012" t="s">
        <v>578</v>
      </c>
      <c r="AP84" s="1012" t="s">
        <v>578</v>
      </c>
      <c r="AR84" s="1476"/>
      <c r="AS84" s="1545"/>
      <c r="AT84" s="1546"/>
      <c r="AU84" s="1546"/>
      <c r="AV84" s="1546"/>
      <c r="AW84" s="1546"/>
      <c r="AX84" s="1547"/>
      <c r="AY84" s="1545"/>
      <c r="AZ84" s="1546"/>
      <c r="BA84" s="1546"/>
      <c r="BB84" s="1546"/>
      <c r="BC84" s="1546"/>
      <c r="BD84" s="1547"/>
      <c r="BE84" s="1545"/>
      <c r="BF84" s="1547"/>
      <c r="BG84" s="1545"/>
      <c r="BH84" s="1547"/>
    </row>
    <row r="85" spans="1:60" customFormat="1" ht="25.5" hidden="1" customHeight="1" outlineLevel="1">
      <c r="B85" s="1566"/>
      <c r="C85" s="1492" t="s">
        <v>123</v>
      </c>
      <c r="D85" s="1492"/>
      <c r="E85" s="1492" t="s">
        <v>123</v>
      </c>
      <c r="F85" s="1492"/>
      <c r="G85" s="82" t="s">
        <v>579</v>
      </c>
      <c r="H85" s="1492" t="s">
        <v>580</v>
      </c>
      <c r="I85" s="1492"/>
      <c r="J85" s="1492"/>
      <c r="L85" s="1001" t="s">
        <v>581</v>
      </c>
      <c r="M85" s="1007" t="s">
        <v>123</v>
      </c>
      <c r="N85" s="1007" t="s">
        <v>123</v>
      </c>
      <c r="O85" s="1007" t="s">
        <v>123</v>
      </c>
      <c r="P85" s="1007" t="s">
        <v>123</v>
      </c>
      <c r="Q85" s="1008" t="s">
        <v>123</v>
      </c>
      <c r="R85" s="1492" t="s">
        <v>582</v>
      </c>
      <c r="S85" s="1492"/>
      <c r="T85" s="1492"/>
      <c r="U85" s="1492"/>
      <c r="V85" s="1492"/>
      <c r="W85" s="1492"/>
      <c r="Y85" s="1536" t="s">
        <v>583</v>
      </c>
      <c r="Z85" s="1530"/>
      <c r="AA85" s="1530"/>
      <c r="AB85" s="1531"/>
      <c r="AC85" s="180" t="s">
        <v>584</v>
      </c>
      <c r="AD85" s="1536" t="s">
        <v>585</v>
      </c>
      <c r="AE85" s="1530"/>
      <c r="AF85" s="1530"/>
      <c r="AG85" s="1531"/>
      <c r="AI85" s="1536" t="s">
        <v>582</v>
      </c>
      <c r="AJ85" s="1530"/>
      <c r="AK85" s="1530"/>
      <c r="AL85" s="1530"/>
      <c r="AM85" s="1536" t="s">
        <v>582</v>
      </c>
      <c r="AN85" s="1531"/>
      <c r="AO85" s="1536" t="s">
        <v>582</v>
      </c>
      <c r="AP85" s="1530"/>
      <c r="AR85" s="1476"/>
      <c r="AS85" s="1548" t="s">
        <v>611</v>
      </c>
      <c r="AT85" s="1549"/>
      <c r="AU85" s="1549"/>
      <c r="AV85" s="1549"/>
      <c r="AW85" s="1549"/>
      <c r="AX85" s="1550"/>
      <c r="AY85" s="1548" t="s">
        <v>612</v>
      </c>
      <c r="AZ85" s="1549"/>
      <c r="BA85" s="1549"/>
      <c r="BB85" s="1549"/>
      <c r="BC85" s="1549"/>
      <c r="BD85" s="1550"/>
      <c r="BE85" s="1548" t="s">
        <v>613</v>
      </c>
      <c r="BF85" s="1550"/>
      <c r="BG85" s="1551" t="s">
        <v>614</v>
      </c>
      <c r="BH85" s="1551"/>
    </row>
    <row r="86" spans="1:60" customFormat="1" ht="84" hidden="1" outlineLevel="1">
      <c r="B86" s="1567"/>
      <c r="C86" s="84" t="s">
        <v>586</v>
      </c>
      <c r="D86" s="85"/>
      <c r="E86" s="84" t="s">
        <v>587</v>
      </c>
      <c r="F86" s="85"/>
      <c r="G86" s="86" t="s">
        <v>489</v>
      </c>
      <c r="H86" s="86" t="s">
        <v>490</v>
      </c>
      <c r="I86" s="153" t="s">
        <v>491</v>
      </c>
      <c r="J86" s="153" t="s">
        <v>492</v>
      </c>
      <c r="L86" s="86" t="s">
        <v>535</v>
      </c>
      <c r="M86" s="145" t="s">
        <v>588</v>
      </c>
      <c r="N86" s="145" t="s">
        <v>589</v>
      </c>
      <c r="O86" s="145" t="s">
        <v>590</v>
      </c>
      <c r="P86" s="145" t="s">
        <v>591</v>
      </c>
      <c r="Q86" s="153" t="s">
        <v>537</v>
      </c>
      <c r="R86" s="1580" t="s">
        <v>592</v>
      </c>
      <c r="S86" s="1581"/>
      <c r="T86" s="1010"/>
      <c r="U86" s="1580" t="s">
        <v>593</v>
      </c>
      <c r="V86" s="1582"/>
      <c r="W86" s="1581"/>
      <c r="X86" s="62"/>
      <c r="Y86" s="181" t="s">
        <v>594</v>
      </c>
      <c r="Z86" s="181" t="s">
        <v>595</v>
      </c>
      <c r="AA86" s="181" t="s">
        <v>596</v>
      </c>
      <c r="AB86" s="181" t="s">
        <v>597</v>
      </c>
      <c r="AC86" s="181" t="s">
        <v>598</v>
      </c>
      <c r="AD86" s="181" t="s">
        <v>599</v>
      </c>
      <c r="AE86" s="181" t="s">
        <v>600</v>
      </c>
      <c r="AF86" s="181" t="s">
        <v>601</v>
      </c>
      <c r="AG86" s="181" t="s">
        <v>602</v>
      </c>
      <c r="AH86" s="62"/>
      <c r="AI86" s="181"/>
      <c r="AJ86" s="181"/>
      <c r="AK86" s="181"/>
      <c r="AL86" s="181"/>
      <c r="AM86" s="181"/>
      <c r="AN86" s="181"/>
      <c r="AO86" s="181"/>
      <c r="AP86" s="181"/>
      <c r="AR86" s="1476"/>
      <c r="AS86" s="1536" t="s">
        <v>98</v>
      </c>
      <c r="AT86" s="1530"/>
      <c r="AU86" s="1530"/>
      <c r="AV86" s="1530"/>
      <c r="AW86" s="1530"/>
      <c r="AX86" s="1530"/>
      <c r="AY86" s="1530"/>
      <c r="AZ86" s="1530"/>
      <c r="BA86" s="1530"/>
      <c r="BB86" s="1530"/>
      <c r="BC86" s="1530"/>
      <c r="BD86" s="1530"/>
      <c r="BE86" s="1530"/>
      <c r="BF86" s="1530"/>
      <c r="BG86" s="1355" t="s">
        <v>98</v>
      </c>
      <c r="BH86" s="1355"/>
    </row>
    <row r="87" spans="1:60" s="63" customFormat="1" ht="42" hidden="1" customHeight="1" outlineLevel="2">
      <c r="B87" s="104" t="s">
        <v>540</v>
      </c>
      <c r="C87" s="105">
        <v>40650</v>
      </c>
      <c r="D87" s="105">
        <v>42850</v>
      </c>
      <c r="E87" s="105">
        <v>38450</v>
      </c>
      <c r="F87" s="105">
        <v>40650</v>
      </c>
      <c r="G87" s="106">
        <v>12950</v>
      </c>
      <c r="H87" s="105">
        <f>CEILING(H89*$H$25,50)</f>
        <v>41950</v>
      </c>
      <c r="I87" s="105">
        <f>CEILING(I89*$H$25,50)</f>
        <v>47200</v>
      </c>
      <c r="J87" s="105">
        <f>CEILING(J89*$H$25,50)</f>
        <v>58750</v>
      </c>
      <c r="K87" s="154"/>
      <c r="L87" s="106">
        <v>15950</v>
      </c>
      <c r="M87" s="105">
        <v>23050</v>
      </c>
      <c r="N87" s="105">
        <v>26350</v>
      </c>
      <c r="O87" s="105">
        <v>30750</v>
      </c>
      <c r="P87" s="105">
        <v>32950</v>
      </c>
      <c r="Q87" s="105">
        <v>46150</v>
      </c>
      <c r="R87" s="169">
        <f>CEILING(R89*$U$25,50)</f>
        <v>18650</v>
      </c>
      <c r="S87" s="169">
        <f>CEILING(S89*$U$25,50)</f>
        <v>26350</v>
      </c>
      <c r="T87" s="169">
        <f>R87+(S87-R87)*2</f>
        <v>34050</v>
      </c>
      <c r="U87" s="169">
        <f>CEILING(U89*$U$25,50)</f>
        <v>34050</v>
      </c>
      <c r="V87" s="169">
        <f>U87+(W87-U87)/2</f>
        <v>43400</v>
      </c>
      <c r="W87" s="169">
        <f>CEILING(W89*$U$25,50)</f>
        <v>52750</v>
      </c>
      <c r="Y87" s="105">
        <v>9850</v>
      </c>
      <c r="Z87" s="105">
        <v>24150</v>
      </c>
      <c r="AA87" s="105">
        <v>24150</v>
      </c>
      <c r="AB87" s="105">
        <v>48350</v>
      </c>
      <c r="AC87" s="105">
        <v>28550</v>
      </c>
      <c r="AD87" s="105">
        <v>24150</v>
      </c>
      <c r="AE87" s="105">
        <v>29650</v>
      </c>
      <c r="AF87" s="105">
        <v>37350</v>
      </c>
      <c r="AG87" s="105">
        <v>49450</v>
      </c>
      <c r="AH87" s="106">
        <f>CEILING(AH46*$B$9*$B$6*$B$7,50)</f>
        <v>0</v>
      </c>
      <c r="AI87" s="190">
        <f>CEILING(AI89*$AK$25,50)</f>
        <v>21950</v>
      </c>
      <c r="AJ87" s="190">
        <f t="shared" ref="AJ87:AP87" si="8">CEILING(AJ89*$AK$25,50)</f>
        <v>26350</v>
      </c>
      <c r="AK87" s="190">
        <f t="shared" si="8"/>
        <v>42850</v>
      </c>
      <c r="AL87" s="190">
        <f t="shared" si="8"/>
        <v>51650</v>
      </c>
      <c r="AM87" s="190">
        <f t="shared" si="8"/>
        <v>49450</v>
      </c>
      <c r="AN87" s="190">
        <f t="shared" si="8"/>
        <v>58250</v>
      </c>
      <c r="AO87" s="190">
        <f t="shared" si="8"/>
        <v>45050</v>
      </c>
      <c r="AP87" s="190">
        <f t="shared" si="8"/>
        <v>57150</v>
      </c>
      <c r="AR87" s="1525"/>
      <c r="AS87" s="192" t="s">
        <v>615</v>
      </c>
      <c r="AT87" s="193" t="s">
        <v>616</v>
      </c>
      <c r="AU87" s="192" t="s">
        <v>617</v>
      </c>
      <c r="AV87" s="193" t="s">
        <v>618</v>
      </c>
      <c r="AW87" s="192" t="s">
        <v>619</v>
      </c>
      <c r="AX87" s="193" t="s">
        <v>620</v>
      </c>
      <c r="AY87" s="192" t="s">
        <v>615</v>
      </c>
      <c r="AZ87" s="193" t="s">
        <v>616</v>
      </c>
      <c r="BA87" s="192" t="s">
        <v>621</v>
      </c>
      <c r="BB87" s="193" t="s">
        <v>618</v>
      </c>
      <c r="BC87" s="192" t="s">
        <v>619</v>
      </c>
      <c r="BD87" s="193" t="s">
        <v>620</v>
      </c>
      <c r="BE87" s="193" t="s">
        <v>615</v>
      </c>
      <c r="BF87" s="193" t="s">
        <v>616</v>
      </c>
      <c r="BG87" s="193" t="s">
        <v>622</v>
      </c>
      <c r="BH87" s="193" t="s">
        <v>616</v>
      </c>
    </row>
    <row r="88" spans="1:60" customFormat="1" ht="31.5" hidden="1" customHeight="1" outlineLevel="2">
      <c r="B88" s="1537" t="s">
        <v>606</v>
      </c>
      <c r="C88" s="1538"/>
      <c r="D88" s="107">
        <v>700</v>
      </c>
      <c r="E88" s="74"/>
      <c r="F88" s="74"/>
      <c r="G88" s="74"/>
      <c r="H88" s="74"/>
      <c r="I88" s="74"/>
      <c r="J88" s="74"/>
      <c r="K88" s="151"/>
      <c r="L88" s="74"/>
      <c r="R88" s="124" t="s">
        <v>623</v>
      </c>
      <c r="Y88" s="170" t="e">
        <f>Y87/Y171-1</f>
        <v>#DIV/0!</v>
      </c>
      <c r="AG88" s="170"/>
      <c r="AI88" s="124" t="s">
        <v>623</v>
      </c>
      <c r="AR88" s="194" t="s">
        <v>624</v>
      </c>
      <c r="AS88" s="195">
        <v>9780</v>
      </c>
      <c r="AT88" s="195">
        <v>10840</v>
      </c>
      <c r="AU88" s="195">
        <v>10840</v>
      </c>
      <c r="AV88" s="195">
        <v>12350</v>
      </c>
      <c r="AW88" s="195">
        <v>12350</v>
      </c>
      <c r="AX88" s="195">
        <v>13800</v>
      </c>
      <c r="AY88" s="195">
        <v>11360</v>
      </c>
      <c r="AZ88" s="195">
        <v>12800</v>
      </c>
      <c r="BA88" s="195">
        <v>12800</v>
      </c>
      <c r="BB88" s="195">
        <v>14320</v>
      </c>
      <c r="BC88" s="195">
        <v>14320</v>
      </c>
      <c r="BD88" s="195">
        <v>15750</v>
      </c>
      <c r="BE88" s="198">
        <v>23190</v>
      </c>
      <c r="BF88" s="198">
        <v>25610</v>
      </c>
      <c r="BG88" s="198">
        <v>29550</v>
      </c>
      <c r="BH88" s="198">
        <v>36980</v>
      </c>
    </row>
    <row r="89" spans="1:60" customFormat="1" ht="15.75" hidden="1" outlineLevel="2">
      <c r="B89" s="108"/>
      <c r="C89" s="109"/>
      <c r="D89" s="109"/>
      <c r="E89" s="109"/>
      <c r="F89" s="109"/>
      <c r="G89" s="109"/>
      <c r="H89" s="106">
        <v>39950</v>
      </c>
      <c r="I89" s="106">
        <v>44950</v>
      </c>
      <c r="J89" s="106">
        <v>55950</v>
      </c>
      <c r="K89" s="151"/>
      <c r="L89" s="109"/>
      <c r="M89" s="109"/>
      <c r="N89" s="109"/>
      <c r="O89" s="109"/>
      <c r="P89" s="109"/>
      <c r="Q89" s="109"/>
      <c r="R89" s="106">
        <v>16950</v>
      </c>
      <c r="S89" s="106">
        <v>23950</v>
      </c>
      <c r="T89" s="106"/>
      <c r="U89" s="106">
        <v>30950</v>
      </c>
      <c r="V89" s="106"/>
      <c r="W89" s="106">
        <v>47950</v>
      </c>
      <c r="X89" s="109"/>
      <c r="Y89" s="109">
        <v>5081</v>
      </c>
      <c r="Z89" s="109"/>
      <c r="AC89" s="142"/>
      <c r="AI89" s="106">
        <v>19950</v>
      </c>
      <c r="AJ89" s="106">
        <v>23950</v>
      </c>
      <c r="AK89" s="106">
        <v>38950</v>
      </c>
      <c r="AL89" s="106">
        <v>46950</v>
      </c>
      <c r="AM89" s="106">
        <v>44950</v>
      </c>
      <c r="AN89" s="106">
        <v>52950</v>
      </c>
      <c r="AO89" s="106">
        <v>40950</v>
      </c>
      <c r="AP89" s="106">
        <v>51950</v>
      </c>
    </row>
    <row r="90" spans="1:60" customFormat="1" hidden="1" outlineLevel="2">
      <c r="A90" s="1539"/>
      <c r="B90" s="1540"/>
      <c r="C90" s="1542" t="s">
        <v>625</v>
      </c>
      <c r="D90" s="1543"/>
      <c r="E90" s="74"/>
      <c r="F90" s="74"/>
      <c r="G90" s="74"/>
      <c r="H90" s="110"/>
      <c r="I90" s="110"/>
      <c r="J90" s="110"/>
      <c r="K90" s="151"/>
      <c r="L90" s="74"/>
      <c r="AW90" s="196" t="s">
        <v>626</v>
      </c>
      <c r="AX90">
        <v>690</v>
      </c>
    </row>
    <row r="91" spans="1:60" customFormat="1" hidden="1" outlineLevel="2">
      <c r="A91" s="1173"/>
      <c r="B91" s="1541"/>
      <c r="C91" s="111" t="s">
        <v>497</v>
      </c>
      <c r="D91" s="111" t="s">
        <v>498</v>
      </c>
      <c r="E91" s="74"/>
      <c r="F91" s="74"/>
      <c r="G91" s="74"/>
      <c r="H91" s="112">
        <f>H87/H89-1</f>
        <v>5.0062578222778376E-2</v>
      </c>
      <c r="I91" s="112">
        <f>I87/I89-1</f>
        <v>5.0055617352614101E-2</v>
      </c>
      <c r="J91" s="112">
        <f>J87/J89-1</f>
        <v>5.0044682752457659E-2</v>
      </c>
      <c r="K91" s="151"/>
      <c r="L91" s="74"/>
      <c r="R91" s="170">
        <f>R87/R89-1</f>
        <v>0.10029498525073755</v>
      </c>
      <c r="S91" s="170">
        <f>S87/S89-1</f>
        <v>0.10020876826722347</v>
      </c>
      <c r="T91" s="170"/>
      <c r="U91" s="170">
        <f>U87/U89-1</f>
        <v>0.10016155088852985</v>
      </c>
      <c r="V91" s="170"/>
      <c r="W91" s="170">
        <f>W87/W89-1</f>
        <v>0.10010427528675714</v>
      </c>
      <c r="AI91" s="170">
        <f>AI87/AI89-1</f>
        <v>0.10025062656641603</v>
      </c>
      <c r="AJ91" s="170">
        <f t="shared" ref="AJ91:AP91" si="9">AJ87/AJ89-1</f>
        <v>0.10020876826722347</v>
      </c>
      <c r="AK91" s="170">
        <f t="shared" si="9"/>
        <v>0.1001283697047497</v>
      </c>
      <c r="AL91" s="170">
        <f t="shared" si="9"/>
        <v>0.10010649627263035</v>
      </c>
      <c r="AM91" s="170">
        <f t="shared" si="9"/>
        <v>0.10011123470522798</v>
      </c>
      <c r="AN91" s="170">
        <f t="shared" si="9"/>
        <v>0.10009442870632679</v>
      </c>
      <c r="AO91" s="170">
        <f t="shared" si="9"/>
        <v>0.10012210012210021</v>
      </c>
      <c r="AP91" s="170">
        <f t="shared" si="9"/>
        <v>0.10009624639076042</v>
      </c>
      <c r="AW91" s="196" t="s">
        <v>627</v>
      </c>
      <c r="AX91">
        <v>985</v>
      </c>
    </row>
    <row r="92" spans="1:60" customFormat="1" hidden="1" outlineLevel="2">
      <c r="A92" s="1148" t="s">
        <v>96</v>
      </c>
      <c r="B92" s="1185"/>
      <c r="C92" s="1004" t="s">
        <v>123</v>
      </c>
      <c r="D92" s="1004" t="s">
        <v>123</v>
      </c>
      <c r="E92" s="74"/>
      <c r="F92" s="74"/>
      <c r="G92" s="74"/>
      <c r="H92" s="74"/>
      <c r="I92" s="74"/>
      <c r="J92" s="74"/>
      <c r="K92" s="151"/>
      <c r="L92" s="74"/>
      <c r="AW92" s="196" t="s">
        <v>628</v>
      </c>
      <c r="AX92">
        <v>1290</v>
      </c>
    </row>
    <row r="93" spans="1:60" customFormat="1" hidden="1" outlineLevel="2">
      <c r="A93" s="1148" t="s">
        <v>100</v>
      </c>
      <c r="B93" s="1185"/>
      <c r="C93" s="1004" t="s">
        <v>102</v>
      </c>
      <c r="D93" s="1004" t="s">
        <v>102</v>
      </c>
      <c r="E93" s="74"/>
      <c r="F93" s="74"/>
      <c r="G93" s="74"/>
      <c r="H93" s="74"/>
      <c r="I93" s="74"/>
      <c r="J93" s="74"/>
      <c r="K93" s="151"/>
      <c r="L93" s="74"/>
    </row>
    <row r="94" spans="1:60" customFormat="1" hidden="1" outlineLevel="2">
      <c r="A94" s="1544" t="s">
        <v>146</v>
      </c>
      <c r="B94" s="115" t="s">
        <v>104</v>
      </c>
      <c r="C94" s="116" t="s">
        <v>368</v>
      </c>
      <c r="D94" s="116"/>
      <c r="E94" s="74"/>
      <c r="F94" s="74"/>
      <c r="G94" s="74"/>
      <c r="H94" s="74"/>
      <c r="I94" s="74"/>
      <c r="J94" s="74"/>
      <c r="K94" s="151"/>
      <c r="L94" s="74"/>
      <c r="R94" s="99"/>
      <c r="S94" s="99"/>
      <c r="T94" s="99"/>
      <c r="U94" s="99"/>
      <c r="V94" s="99"/>
      <c r="W94" s="99"/>
      <c r="AI94" s="99"/>
    </row>
    <row r="95" spans="1:60" customFormat="1" ht="21" hidden="1" outlineLevel="2">
      <c r="A95" s="1276"/>
      <c r="B95" s="117" t="s">
        <v>147</v>
      </c>
      <c r="C95" s="118">
        <v>5400</v>
      </c>
      <c r="D95" s="119"/>
      <c r="E95" s="120" t="e">
        <f t="shared" ref="E95:E105" si="10">C95/C179-1</f>
        <v>#DIV/0!</v>
      </c>
      <c r="F95" s="74"/>
      <c r="G95" s="74"/>
      <c r="H95" s="74"/>
      <c r="I95" s="74"/>
      <c r="J95" s="74"/>
      <c r="K95" s="151"/>
      <c r="L95" s="74"/>
      <c r="S95">
        <f>S87/R87</f>
        <v>1.4128686327077749</v>
      </c>
      <c r="T95">
        <f>T87/R87</f>
        <v>1.8257372654155497</v>
      </c>
      <c r="V95">
        <f>V87/U87</f>
        <v>1.2745961820851688</v>
      </c>
      <c r="W95">
        <f>W87/U87</f>
        <v>1.5491923641703378</v>
      </c>
    </row>
    <row r="96" spans="1:60" customFormat="1" hidden="1" outlineLevel="2">
      <c r="A96" s="1276"/>
      <c r="B96" s="115" t="s">
        <v>189</v>
      </c>
      <c r="C96" s="116" t="s">
        <v>369</v>
      </c>
      <c r="D96" s="116" t="s">
        <v>369</v>
      </c>
      <c r="E96" s="120" t="e">
        <f t="shared" si="10"/>
        <v>#VALUE!</v>
      </c>
      <c r="F96" s="74"/>
      <c r="G96" s="74"/>
      <c r="H96" s="74"/>
      <c r="I96" s="74"/>
      <c r="J96" s="74"/>
      <c r="K96" s="151"/>
      <c r="L96" s="74"/>
    </row>
    <row r="97" spans="1:23" customFormat="1" ht="21" hidden="1" outlineLevel="2">
      <c r="A97" s="1276"/>
      <c r="B97" s="117" t="s">
        <v>147</v>
      </c>
      <c r="C97" s="118">
        <v>5980</v>
      </c>
      <c r="D97" s="118">
        <v>1680</v>
      </c>
      <c r="E97" s="120" t="e">
        <f t="shared" si="10"/>
        <v>#DIV/0!</v>
      </c>
      <c r="F97" s="74"/>
      <c r="G97" s="74"/>
      <c r="H97" s="74"/>
      <c r="I97" s="74"/>
      <c r="J97" s="74"/>
      <c r="K97" s="151"/>
      <c r="L97" s="74"/>
      <c r="S97" s="99">
        <f>S87-R87</f>
        <v>7700</v>
      </c>
    </row>
    <row r="98" spans="1:23" customFormat="1" hidden="1" outlineLevel="2">
      <c r="A98" s="1276"/>
      <c r="B98" s="121" t="s">
        <v>209</v>
      </c>
      <c r="C98" s="116" t="s">
        <v>500</v>
      </c>
      <c r="D98" s="116" t="s">
        <v>375</v>
      </c>
      <c r="E98" s="120" t="e">
        <f t="shared" si="10"/>
        <v>#VALUE!</v>
      </c>
      <c r="F98" s="74"/>
      <c r="G98" s="74"/>
      <c r="H98" s="74"/>
      <c r="I98" s="74"/>
      <c r="J98" s="74"/>
      <c r="K98" s="151"/>
      <c r="L98" s="74"/>
      <c r="W98" s="99">
        <f>W87-U87</f>
        <v>18700</v>
      </c>
    </row>
    <row r="99" spans="1:23" customFormat="1" ht="21" hidden="1" outlineLevel="2">
      <c r="A99" s="1276"/>
      <c r="B99" s="117" t="s">
        <v>147</v>
      </c>
      <c r="C99" s="118">
        <v>5300</v>
      </c>
      <c r="D99" s="118">
        <v>1350</v>
      </c>
      <c r="E99" s="120" t="e">
        <f t="shared" si="10"/>
        <v>#DIV/0!</v>
      </c>
      <c r="F99" s="74"/>
      <c r="G99" s="74"/>
      <c r="H99" s="74"/>
      <c r="I99" s="74"/>
      <c r="J99" s="74"/>
      <c r="K99" s="151"/>
      <c r="L99" s="74"/>
      <c r="S99" s="99"/>
      <c r="W99" s="99">
        <f>W98/2</f>
        <v>9350</v>
      </c>
    </row>
    <row r="100" spans="1:23" customFormat="1" hidden="1" outlineLevel="2">
      <c r="A100" s="1276"/>
      <c r="B100" s="121" t="s">
        <v>105</v>
      </c>
      <c r="C100" s="116" t="s">
        <v>501</v>
      </c>
      <c r="D100" s="116" t="s">
        <v>397</v>
      </c>
      <c r="E100" s="120" t="e">
        <f t="shared" si="10"/>
        <v>#VALUE!</v>
      </c>
      <c r="F100" s="74"/>
      <c r="G100" s="74"/>
      <c r="H100" s="74"/>
      <c r="I100" s="74"/>
      <c r="J100" s="74"/>
      <c r="K100" s="151"/>
      <c r="L100" s="74"/>
    </row>
    <row r="101" spans="1:23" customFormat="1" ht="21" hidden="1" outlineLevel="2">
      <c r="A101" s="1276"/>
      <c r="B101" s="117" t="s">
        <v>147</v>
      </c>
      <c r="C101" s="118">
        <v>5300</v>
      </c>
      <c r="D101" s="118">
        <v>1350</v>
      </c>
      <c r="E101" s="120" t="e">
        <f t="shared" si="10"/>
        <v>#DIV/0!</v>
      </c>
      <c r="F101" s="74"/>
      <c r="G101" s="74"/>
      <c r="H101" s="74"/>
      <c r="I101" s="74"/>
      <c r="J101" s="74"/>
      <c r="K101" s="151"/>
      <c r="L101" s="74"/>
      <c r="V101" s="99"/>
    </row>
    <row r="102" spans="1:23" customFormat="1" hidden="1" outlineLevel="2">
      <c r="A102" s="1276"/>
      <c r="B102" s="122" t="s">
        <v>379</v>
      </c>
      <c r="C102" s="116" t="s">
        <v>380</v>
      </c>
      <c r="D102" s="116" t="s">
        <v>380</v>
      </c>
      <c r="E102" s="120" t="e">
        <f t="shared" si="10"/>
        <v>#VALUE!</v>
      </c>
      <c r="F102" s="74"/>
      <c r="G102" s="74"/>
      <c r="H102" s="74"/>
      <c r="I102" s="74"/>
      <c r="J102" s="74"/>
      <c r="K102" s="151"/>
      <c r="L102" s="74"/>
    </row>
    <row r="103" spans="1:23" customFormat="1" ht="21" hidden="1" outlineLevel="2">
      <c r="A103" s="1276"/>
      <c r="B103" s="117" t="s">
        <v>147</v>
      </c>
      <c r="C103" s="118">
        <v>5300</v>
      </c>
      <c r="D103" s="118">
        <v>1350</v>
      </c>
      <c r="E103" s="120" t="e">
        <f t="shared" si="10"/>
        <v>#DIV/0!</v>
      </c>
      <c r="F103" s="74"/>
      <c r="G103" s="74"/>
      <c r="H103" s="74"/>
      <c r="I103" s="74"/>
      <c r="J103" s="74"/>
      <c r="K103" s="151"/>
      <c r="L103" s="74"/>
    </row>
    <row r="104" spans="1:23" customFormat="1" hidden="1" outlineLevel="2">
      <c r="A104" s="1276"/>
      <c r="B104" s="122" t="s">
        <v>382</v>
      </c>
      <c r="C104" s="116" t="s">
        <v>499</v>
      </c>
      <c r="D104" s="116" t="s">
        <v>383</v>
      </c>
      <c r="E104" s="120" t="e">
        <f t="shared" si="10"/>
        <v>#VALUE!</v>
      </c>
      <c r="F104" s="74"/>
      <c r="G104" s="74"/>
      <c r="H104" s="74"/>
      <c r="I104" s="74"/>
      <c r="J104" s="74"/>
      <c r="K104" s="151"/>
      <c r="L104" s="74"/>
    </row>
    <row r="105" spans="1:23" customFormat="1" ht="21" hidden="1" outlineLevel="2">
      <c r="A105" s="1277"/>
      <c r="B105" s="117" t="s">
        <v>147</v>
      </c>
      <c r="C105" s="118">
        <v>5400</v>
      </c>
      <c r="D105" s="118">
        <v>1350</v>
      </c>
      <c r="E105" s="120" t="e">
        <f t="shared" si="10"/>
        <v>#DIV/0!</v>
      </c>
      <c r="F105" s="74"/>
      <c r="G105" s="74"/>
      <c r="H105" s="74"/>
      <c r="I105" s="74"/>
      <c r="J105" s="74"/>
      <c r="K105" s="151"/>
      <c r="L105" s="74"/>
    </row>
    <row r="106" spans="1:23" customFormat="1" ht="15.75" hidden="1" outlineLevel="2">
      <c r="B106" s="108"/>
      <c r="C106" s="108"/>
      <c r="D106" s="123"/>
      <c r="E106" s="74"/>
      <c r="F106" s="74"/>
      <c r="G106" s="74"/>
      <c r="H106" s="74"/>
      <c r="I106" s="74"/>
      <c r="J106" s="74"/>
      <c r="K106" s="151"/>
      <c r="L106" s="74"/>
    </row>
    <row r="107" spans="1:23" customFormat="1" ht="15.75" hidden="1" outlineLevel="2">
      <c r="B107" s="108"/>
      <c r="C107" s="108"/>
      <c r="D107" s="123"/>
      <c r="E107" s="74"/>
      <c r="F107" s="74"/>
      <c r="G107" s="74"/>
      <c r="H107" s="74"/>
      <c r="I107" s="74"/>
      <c r="J107" s="74"/>
      <c r="K107" s="151"/>
      <c r="L107" s="74"/>
    </row>
    <row r="108" spans="1:23" customFormat="1" ht="15.75" hidden="1" outlineLevel="2">
      <c r="B108" s="108"/>
      <c r="C108" s="108"/>
      <c r="D108" s="123"/>
      <c r="E108" s="74"/>
      <c r="F108" s="74"/>
      <c r="G108" s="74"/>
      <c r="H108" s="74"/>
      <c r="I108" s="74"/>
      <c r="J108" s="74"/>
      <c r="K108" s="151"/>
      <c r="L108" s="74"/>
    </row>
    <row r="109" spans="1:23" customFormat="1" ht="15.75" hidden="1" outlineLevel="2">
      <c r="B109" s="108"/>
      <c r="C109" s="108"/>
      <c r="D109" s="123"/>
      <c r="E109" s="74"/>
      <c r="F109" s="74"/>
      <c r="G109" s="74"/>
      <c r="H109" s="74"/>
      <c r="I109" s="74"/>
      <c r="J109" s="74"/>
      <c r="K109" s="151"/>
      <c r="L109" s="74"/>
    </row>
    <row r="110" spans="1:23" customFormat="1" ht="15.75" hidden="1" outlineLevel="2">
      <c r="B110" s="108"/>
      <c r="C110" s="108"/>
      <c r="D110" s="123"/>
      <c r="E110" s="74"/>
      <c r="F110" s="74"/>
      <c r="G110" s="74"/>
      <c r="H110" s="74"/>
      <c r="I110" s="74"/>
      <c r="J110" s="74"/>
      <c r="K110" s="151"/>
      <c r="L110" s="74"/>
    </row>
    <row r="111" spans="1:23" customFormat="1" ht="15.75" hidden="1" outlineLevel="2">
      <c r="B111" s="108"/>
      <c r="C111" s="108"/>
      <c r="D111" s="123"/>
      <c r="E111" s="74"/>
      <c r="F111" s="74"/>
      <c r="G111" s="74"/>
      <c r="H111" s="74"/>
      <c r="I111" s="74"/>
      <c r="J111" s="74"/>
      <c r="K111" s="151"/>
      <c r="L111" s="74"/>
    </row>
    <row r="112" spans="1:23" customFormat="1" ht="15.75" hidden="1" outlineLevel="2">
      <c r="B112" s="108"/>
      <c r="C112" s="108"/>
      <c r="D112" s="123"/>
      <c r="E112" s="74"/>
      <c r="F112" s="74"/>
      <c r="G112" s="74"/>
      <c r="H112" s="74"/>
      <c r="I112" s="74"/>
      <c r="J112" s="74"/>
      <c r="K112" s="151"/>
      <c r="L112" s="74"/>
    </row>
    <row r="113" spans="2:12" customFormat="1" ht="15.75" hidden="1" outlineLevel="2">
      <c r="B113" s="108"/>
      <c r="C113" s="108"/>
      <c r="D113" s="123"/>
      <c r="E113" s="74"/>
      <c r="F113" s="74"/>
      <c r="G113" s="74"/>
      <c r="H113" s="74"/>
      <c r="I113" s="74"/>
      <c r="J113" s="74"/>
      <c r="K113" s="151"/>
      <c r="L113" s="74"/>
    </row>
    <row r="114" spans="2:12" customFormat="1" ht="15.75" hidden="1" outlineLevel="2">
      <c r="B114" s="108"/>
      <c r="C114" s="108"/>
      <c r="D114" s="123"/>
      <c r="E114" s="74"/>
      <c r="F114" s="74"/>
      <c r="G114" s="74"/>
      <c r="H114" s="74"/>
      <c r="I114" s="74"/>
      <c r="J114" s="74"/>
      <c r="K114" s="151"/>
      <c r="L114" s="74"/>
    </row>
    <row r="115" spans="2:12" customFormat="1" ht="15.75" hidden="1" outlineLevel="2">
      <c r="B115" s="108"/>
      <c r="C115" s="108"/>
      <c r="D115" s="123"/>
      <c r="E115" s="74"/>
      <c r="F115" s="74"/>
      <c r="G115" s="74"/>
      <c r="H115" s="74"/>
      <c r="I115" s="74"/>
      <c r="J115" s="74"/>
      <c r="K115" s="151"/>
      <c r="L115" s="74"/>
    </row>
    <row r="116" spans="2:12" customFormat="1" ht="15.75" hidden="1" outlineLevel="2">
      <c r="B116" s="108"/>
      <c r="C116" s="108"/>
      <c r="D116" s="123"/>
      <c r="E116" s="74"/>
      <c r="F116" s="74"/>
      <c r="G116" s="74"/>
      <c r="H116" s="74"/>
      <c r="I116" s="74"/>
      <c r="J116" s="74"/>
      <c r="K116" s="151"/>
      <c r="L116" s="74"/>
    </row>
    <row r="117" spans="2:12" customFormat="1" ht="15.75" hidden="1" outlineLevel="2">
      <c r="B117" s="108"/>
      <c r="C117" s="108"/>
      <c r="D117" s="123"/>
      <c r="E117" s="74"/>
      <c r="F117" s="74"/>
      <c r="G117" s="74"/>
      <c r="H117" s="74"/>
      <c r="I117" s="74"/>
      <c r="J117" s="74"/>
      <c r="K117" s="151"/>
      <c r="L117" s="74"/>
    </row>
    <row r="118" spans="2:12" customFormat="1" ht="15.75" hidden="1" outlineLevel="2">
      <c r="B118" s="108"/>
      <c r="C118" s="108"/>
      <c r="D118" s="123"/>
      <c r="E118" s="74"/>
      <c r="F118" s="74"/>
      <c r="G118" s="74"/>
      <c r="H118" s="74"/>
      <c r="I118" s="74"/>
      <c r="J118" s="74"/>
      <c r="K118" s="151"/>
      <c r="L118" s="74"/>
    </row>
    <row r="119" spans="2:12" customFormat="1" ht="15.75" hidden="1" outlineLevel="2">
      <c r="B119" s="108"/>
      <c r="C119" s="108"/>
      <c r="D119" s="123"/>
      <c r="E119" s="74"/>
      <c r="F119" s="74"/>
      <c r="G119" s="74"/>
      <c r="H119" s="74"/>
      <c r="I119" s="74"/>
      <c r="J119" s="74"/>
      <c r="K119" s="151"/>
      <c r="L119" s="74"/>
    </row>
    <row r="120" spans="2:12" customFormat="1" ht="15.75" hidden="1" outlineLevel="2">
      <c r="B120" s="108"/>
      <c r="C120" s="108"/>
      <c r="D120" s="123"/>
      <c r="E120" s="74"/>
      <c r="F120" s="74"/>
      <c r="G120" s="74"/>
      <c r="H120" s="74"/>
      <c r="I120" s="74"/>
      <c r="J120" s="74"/>
      <c r="K120" s="151"/>
      <c r="L120" s="74"/>
    </row>
    <row r="121" spans="2:12" customFormat="1" ht="15.75" hidden="1" outlineLevel="2">
      <c r="B121" s="108"/>
      <c r="C121" s="108"/>
      <c r="D121" s="123"/>
      <c r="E121" s="74"/>
      <c r="F121" s="74"/>
      <c r="G121" s="74"/>
      <c r="H121" s="74"/>
      <c r="I121" s="74"/>
      <c r="J121" s="74"/>
      <c r="K121" s="151"/>
      <c r="L121" s="74"/>
    </row>
    <row r="122" spans="2:12" customFormat="1" ht="15.75" hidden="1" outlineLevel="2">
      <c r="B122" s="108"/>
      <c r="C122" s="108"/>
      <c r="D122" s="123"/>
      <c r="E122" s="74"/>
      <c r="F122" s="74"/>
      <c r="G122" s="74"/>
      <c r="H122" s="74"/>
      <c r="I122" s="74"/>
      <c r="J122" s="74"/>
      <c r="K122" s="151"/>
      <c r="L122" s="74"/>
    </row>
    <row r="123" spans="2:12" customFormat="1" ht="15.75" hidden="1" outlineLevel="2">
      <c r="B123" s="108"/>
      <c r="C123" s="108"/>
      <c r="D123" s="123"/>
      <c r="E123" s="74"/>
      <c r="F123" s="74"/>
      <c r="G123" s="74"/>
      <c r="H123" s="74"/>
      <c r="I123" s="74"/>
      <c r="J123" s="74"/>
      <c r="K123" s="151"/>
      <c r="L123" s="74"/>
    </row>
    <row r="124" spans="2:12" customFormat="1" ht="15.75" hidden="1" outlineLevel="2">
      <c r="B124" s="108"/>
      <c r="C124" s="108"/>
      <c r="D124" s="123"/>
      <c r="E124" s="74"/>
      <c r="F124" s="74"/>
      <c r="G124" s="74"/>
      <c r="H124" s="74"/>
      <c r="I124" s="74"/>
      <c r="J124" s="74"/>
      <c r="K124" s="151"/>
      <c r="L124" s="74"/>
    </row>
    <row r="125" spans="2:12" customFormat="1" ht="15.75" hidden="1" outlineLevel="2">
      <c r="B125" s="108"/>
      <c r="C125" s="108"/>
      <c r="D125" s="123"/>
      <c r="E125" s="74"/>
      <c r="F125" s="74"/>
      <c r="G125" s="74"/>
      <c r="H125" s="74"/>
      <c r="I125" s="74"/>
      <c r="J125" s="74"/>
      <c r="K125" s="151"/>
      <c r="L125" s="74"/>
    </row>
    <row r="126" spans="2:12" customFormat="1" ht="15.75" hidden="1" outlineLevel="2">
      <c r="B126" s="108"/>
      <c r="C126" s="108"/>
      <c r="D126" s="123"/>
      <c r="E126" s="74"/>
      <c r="F126" s="74"/>
      <c r="G126" s="74"/>
      <c r="H126" s="74"/>
      <c r="I126" s="74"/>
      <c r="J126" s="74"/>
      <c r="K126" s="151"/>
      <c r="L126" s="74"/>
    </row>
    <row r="127" spans="2:12" customFormat="1" ht="15.75" hidden="1" outlineLevel="2">
      <c r="B127" s="108"/>
      <c r="C127" s="108"/>
      <c r="D127" s="123"/>
      <c r="E127" s="74"/>
      <c r="F127" s="74"/>
      <c r="G127" s="74"/>
      <c r="H127" s="74"/>
      <c r="I127" s="74"/>
      <c r="J127" s="74"/>
      <c r="K127" s="151"/>
      <c r="L127" s="74"/>
    </row>
    <row r="128" spans="2:12" customFormat="1" ht="15.75" hidden="1" outlineLevel="2">
      <c r="B128" s="108"/>
      <c r="C128" s="108"/>
      <c r="D128" s="123"/>
      <c r="E128" s="74"/>
      <c r="F128" s="74"/>
      <c r="G128" s="74"/>
      <c r="H128" s="74"/>
      <c r="I128" s="74"/>
      <c r="J128" s="74"/>
      <c r="K128" s="151"/>
      <c r="L128" s="74"/>
    </row>
    <row r="129" spans="1:83" customFormat="1" ht="15.75" hidden="1" outlineLevel="2">
      <c r="B129" s="108"/>
      <c r="C129" s="108"/>
      <c r="D129" s="123"/>
      <c r="E129" s="74"/>
      <c r="F129" s="74"/>
      <c r="G129" s="74"/>
      <c r="H129" s="74"/>
      <c r="I129" s="74"/>
      <c r="J129" s="74"/>
      <c r="K129" s="151"/>
      <c r="L129" s="74"/>
    </row>
    <row r="130" spans="1:83" customFormat="1" ht="15.75" hidden="1" outlineLevel="2">
      <c r="B130" s="108"/>
      <c r="C130" s="108"/>
      <c r="D130" s="123"/>
      <c r="E130" s="74"/>
      <c r="F130" s="74"/>
      <c r="G130" s="74"/>
      <c r="H130" s="74"/>
      <c r="I130" s="74"/>
      <c r="J130" s="74"/>
      <c r="K130" s="151"/>
      <c r="L130" s="74"/>
    </row>
    <row r="131" spans="1:83" customFormat="1" ht="15.75" hidden="1" outlineLevel="2">
      <c r="B131" s="108"/>
      <c r="C131" s="108"/>
      <c r="D131" s="123"/>
      <c r="E131" s="74"/>
      <c r="F131" s="74"/>
      <c r="G131" s="74"/>
      <c r="H131" s="74"/>
      <c r="I131" s="74"/>
      <c r="J131" s="74"/>
      <c r="K131" s="151"/>
      <c r="L131" s="74"/>
    </row>
    <row r="132" spans="1:83" customFormat="1" ht="15.75" hidden="1" outlineLevel="2">
      <c r="B132" s="108"/>
      <c r="C132" s="108"/>
      <c r="D132" s="123"/>
      <c r="E132" s="74"/>
      <c r="F132" s="74"/>
      <c r="G132" s="74"/>
      <c r="H132" s="74"/>
      <c r="I132" s="74"/>
      <c r="J132" s="74"/>
      <c r="K132" s="151"/>
      <c r="L132" s="74"/>
    </row>
    <row r="133" spans="1:83" customFormat="1" ht="15.75" hidden="1" outlineLevel="2">
      <c r="B133" s="108"/>
      <c r="C133" s="108"/>
      <c r="D133" s="123"/>
      <c r="E133" s="74"/>
      <c r="F133" s="74"/>
      <c r="G133" s="74"/>
      <c r="H133" s="74"/>
      <c r="I133" s="74"/>
      <c r="J133" s="74"/>
      <c r="K133" s="151"/>
      <c r="L133" s="74"/>
    </row>
    <row r="134" spans="1:83" customFormat="1" ht="15.75" hidden="1" outlineLevel="2">
      <c r="B134" s="108"/>
      <c r="C134" s="108"/>
      <c r="D134" s="123"/>
      <c r="E134" s="74"/>
      <c r="F134" s="74"/>
      <c r="G134" s="74"/>
      <c r="H134" s="74"/>
      <c r="I134" s="74"/>
      <c r="J134" s="74"/>
      <c r="K134" s="151"/>
      <c r="L134" s="74"/>
    </row>
    <row r="135" spans="1:83" customFormat="1" ht="15.75" hidden="1" outlineLevel="2">
      <c r="B135" s="108"/>
      <c r="C135" s="108"/>
      <c r="D135" s="123"/>
      <c r="E135" s="74"/>
      <c r="F135" s="74"/>
      <c r="G135" s="74"/>
      <c r="H135" s="74"/>
      <c r="I135" s="74"/>
      <c r="J135" s="74"/>
      <c r="K135" s="151"/>
      <c r="L135" s="74"/>
    </row>
    <row r="136" spans="1:83" customFormat="1" ht="15.75" hidden="1" outlineLevel="2">
      <c r="B136" s="108"/>
      <c r="C136" s="108"/>
      <c r="D136" s="123"/>
      <c r="E136" s="74"/>
      <c r="F136" s="74"/>
      <c r="G136" s="74"/>
      <c r="H136" s="74"/>
      <c r="I136" s="74"/>
      <c r="J136" s="74"/>
      <c r="K136" s="151"/>
      <c r="L136" s="74"/>
    </row>
    <row r="137" spans="1:83" customFormat="1" ht="15.75" hidden="1" outlineLevel="2">
      <c r="A137" s="124" t="s">
        <v>305</v>
      </c>
      <c r="B137" t="s">
        <v>629</v>
      </c>
      <c r="C137" s="125"/>
      <c r="D137" s="109"/>
      <c r="E137" s="124"/>
      <c r="F137" s="124"/>
      <c r="G137" s="124"/>
      <c r="H137" s="124"/>
      <c r="I137" s="124"/>
      <c r="J137" s="124"/>
      <c r="K137" s="155"/>
      <c r="L137" s="124"/>
      <c r="M137" s="124"/>
      <c r="N137" s="124"/>
      <c r="O137" s="124"/>
      <c r="P137" s="124"/>
      <c r="Q137" s="124"/>
      <c r="R137" s="124"/>
      <c r="S137" s="124"/>
      <c r="T137" s="124"/>
      <c r="U137" s="124"/>
      <c r="V137" s="124"/>
      <c r="W137" s="124"/>
      <c r="X137" s="124"/>
      <c r="Y137" s="124"/>
      <c r="Z137" s="124"/>
      <c r="AA137" s="124"/>
      <c r="AB137" s="124"/>
      <c r="AC137" s="124"/>
      <c r="AD137" s="124"/>
      <c r="AE137" s="124"/>
      <c r="AF137" s="124"/>
      <c r="AG137" s="124"/>
      <c r="AH137" s="124"/>
      <c r="AI137" s="124"/>
      <c r="AJ137" s="124"/>
      <c r="AK137" s="124"/>
      <c r="AL137" s="124"/>
      <c r="AM137" s="124"/>
      <c r="AN137" s="124"/>
      <c r="AO137" s="124"/>
      <c r="AP137" s="124"/>
    </row>
    <row r="138" spans="1:83" customFormat="1" hidden="1" outlineLevel="2">
      <c r="A138" s="124"/>
      <c r="B138" s="1589" t="s">
        <v>609</v>
      </c>
      <c r="C138" s="1616" t="s">
        <v>483</v>
      </c>
      <c r="D138" s="1617"/>
      <c r="E138" s="1616" t="s">
        <v>484</v>
      </c>
      <c r="F138" s="1617"/>
      <c r="G138" s="1593" t="s">
        <v>485</v>
      </c>
      <c r="H138" s="1620" t="s">
        <v>486</v>
      </c>
      <c r="I138" s="1620"/>
      <c r="J138" s="1620"/>
      <c r="K138" s="124"/>
      <c r="L138" s="1596" t="s">
        <v>523</v>
      </c>
      <c r="M138" s="1621" t="s">
        <v>555</v>
      </c>
      <c r="N138" s="1622"/>
      <c r="O138" s="1622"/>
      <c r="P138" s="1623"/>
      <c r="Q138" s="1599" t="s">
        <v>525</v>
      </c>
      <c r="R138" s="1620" t="s">
        <v>526</v>
      </c>
      <c r="S138" s="1620"/>
      <c r="T138" s="1620"/>
      <c r="U138" s="1620"/>
      <c r="V138" s="1620"/>
      <c r="W138" s="1620"/>
      <c r="X138" s="171"/>
      <c r="Y138" s="1620" t="s">
        <v>556</v>
      </c>
      <c r="Z138" s="1620"/>
      <c r="AA138" s="1620"/>
      <c r="AB138" s="1620"/>
      <c r="AC138" s="1620"/>
      <c r="AD138" s="1620"/>
      <c r="AE138" s="1620"/>
      <c r="AF138" s="1620"/>
      <c r="AG138" s="1620"/>
      <c r="AH138" s="171"/>
      <c r="AI138" s="1620" t="s">
        <v>557</v>
      </c>
      <c r="AJ138" s="1620"/>
      <c r="AK138" s="1620"/>
      <c r="AL138" s="1620"/>
      <c r="AM138" s="1620"/>
      <c r="AN138" s="1620"/>
      <c r="AO138" s="1620"/>
      <c r="AP138" s="1620"/>
    </row>
    <row r="139" spans="1:83" s="64" customFormat="1" ht="45" hidden="1" outlineLevel="2">
      <c r="A139" s="124"/>
      <c r="B139" s="1590"/>
      <c r="C139" s="1592" t="s">
        <v>487</v>
      </c>
      <c r="D139" s="1592" t="s">
        <v>488</v>
      </c>
      <c r="E139" s="1592" t="s">
        <v>487</v>
      </c>
      <c r="F139" s="1592" t="s">
        <v>488</v>
      </c>
      <c r="G139" s="1594"/>
      <c r="H139" s="126" t="s">
        <v>558</v>
      </c>
      <c r="I139" s="126" t="s">
        <v>559</v>
      </c>
      <c r="J139" s="126" t="s">
        <v>560</v>
      </c>
      <c r="K139" s="124"/>
      <c r="L139" s="1597"/>
      <c r="M139" s="1383" t="s">
        <v>561</v>
      </c>
      <c r="N139" s="1385"/>
      <c r="O139" s="1383" t="s">
        <v>527</v>
      </c>
      <c r="P139" s="1385"/>
      <c r="Q139" s="1600"/>
      <c r="R139" s="1455" t="s">
        <v>528</v>
      </c>
      <c r="S139" s="1457"/>
      <c r="T139" s="174"/>
      <c r="U139" s="1372" t="s">
        <v>529</v>
      </c>
      <c r="V139" s="1372"/>
      <c r="W139" s="1372"/>
      <c r="X139" s="124"/>
      <c r="Y139" s="1616" t="s">
        <v>562</v>
      </c>
      <c r="Z139" s="1617"/>
      <c r="AA139" s="1610" t="s">
        <v>563</v>
      </c>
      <c r="AB139" s="1618"/>
      <c r="AC139" s="1601" t="s">
        <v>564</v>
      </c>
      <c r="AD139" s="1619" t="s">
        <v>565</v>
      </c>
      <c r="AE139" s="1619"/>
      <c r="AF139" s="1619" t="s">
        <v>566</v>
      </c>
      <c r="AG139" s="1619"/>
      <c r="AH139" s="124"/>
      <c r="AI139" s="1610" t="s">
        <v>567</v>
      </c>
      <c r="AJ139" s="1618"/>
      <c r="AK139" s="1610" t="s">
        <v>568</v>
      </c>
      <c r="AL139" s="1611"/>
      <c r="AM139" s="1612" t="s">
        <v>569</v>
      </c>
      <c r="AN139" s="1613"/>
      <c r="AO139" s="184" t="s">
        <v>565</v>
      </c>
      <c r="AP139" s="184" t="s">
        <v>566</v>
      </c>
    </row>
    <row r="140" spans="1:83" customFormat="1" ht="15" hidden="1" customHeight="1" outlineLevel="1">
      <c r="A140" s="124"/>
      <c r="B140" s="1590"/>
      <c r="C140" s="1592"/>
      <c r="D140" s="1592"/>
      <c r="E140" s="1592"/>
      <c r="F140" s="1592"/>
      <c r="G140" s="1595"/>
      <c r="H140" s="127"/>
      <c r="I140" s="127"/>
      <c r="J140" s="127"/>
      <c r="K140" s="124"/>
      <c r="L140" s="1598"/>
      <c r="M140" s="156" t="s">
        <v>530</v>
      </c>
      <c r="N140" s="156" t="s">
        <v>531</v>
      </c>
      <c r="O140" s="156" t="s">
        <v>530</v>
      </c>
      <c r="P140" s="156" t="s">
        <v>531</v>
      </c>
      <c r="Q140" s="172"/>
      <c r="R140" s="175" t="s">
        <v>532</v>
      </c>
      <c r="S140" s="175" t="s">
        <v>533</v>
      </c>
      <c r="T140" s="175"/>
      <c r="U140" s="175" t="s">
        <v>532</v>
      </c>
      <c r="V140" s="175"/>
      <c r="W140" s="175" t="s">
        <v>534</v>
      </c>
      <c r="X140" s="124"/>
      <c r="Y140" s="184" t="s">
        <v>570</v>
      </c>
      <c r="Z140" s="184" t="s">
        <v>571</v>
      </c>
      <c r="AA140" s="183" t="s">
        <v>572</v>
      </c>
      <c r="AB140" s="183" t="s">
        <v>573</v>
      </c>
      <c r="AC140" s="1602"/>
      <c r="AD140" s="183" t="s">
        <v>574</v>
      </c>
      <c r="AE140" s="183" t="s">
        <v>575</v>
      </c>
      <c r="AF140" s="183" t="s">
        <v>574</v>
      </c>
      <c r="AG140" s="183" t="s">
        <v>575</v>
      </c>
      <c r="AH140" s="124"/>
      <c r="AI140" s="191" t="s">
        <v>576</v>
      </c>
      <c r="AJ140" s="184" t="s">
        <v>577</v>
      </c>
      <c r="AK140" s="184" t="s">
        <v>576</v>
      </c>
      <c r="AL140" s="184" t="s">
        <v>577</v>
      </c>
      <c r="AM140" s="184" t="s">
        <v>576</v>
      </c>
      <c r="AN140" s="184" t="s">
        <v>577</v>
      </c>
      <c r="AO140" s="184" t="s">
        <v>578</v>
      </c>
      <c r="AP140" s="184" t="s">
        <v>578</v>
      </c>
    </row>
    <row r="141" spans="1:83" ht="25.5" hidden="1" outlineLevel="1">
      <c r="A141" s="124"/>
      <c r="B141" s="1590"/>
      <c r="C141" s="1614" t="s">
        <v>123</v>
      </c>
      <c r="D141" s="1614"/>
      <c r="E141" s="1614" t="s">
        <v>123</v>
      </c>
      <c r="F141" s="1614"/>
      <c r="G141" s="128" t="s">
        <v>579</v>
      </c>
      <c r="H141" s="1614" t="s">
        <v>580</v>
      </c>
      <c r="I141" s="1614"/>
      <c r="J141" s="1614"/>
      <c r="K141" s="124"/>
      <c r="L141" s="156" t="s">
        <v>581</v>
      </c>
      <c r="M141" s="157" t="s">
        <v>123</v>
      </c>
      <c r="N141" s="157" t="s">
        <v>123</v>
      </c>
      <c r="O141" s="157" t="s">
        <v>123</v>
      </c>
      <c r="P141" s="157" t="s">
        <v>123</v>
      </c>
      <c r="Q141" s="176" t="s">
        <v>123</v>
      </c>
      <c r="R141" s="1614" t="s">
        <v>582</v>
      </c>
      <c r="S141" s="1614"/>
      <c r="T141" s="1614"/>
      <c r="U141" s="1614"/>
      <c r="V141" s="1614"/>
      <c r="W141" s="1614"/>
      <c r="X141" s="124"/>
      <c r="Y141" s="1603" t="s">
        <v>583</v>
      </c>
      <c r="Z141" s="1604"/>
      <c r="AA141" s="1604"/>
      <c r="AB141" s="1615"/>
      <c r="AC141" s="185" t="s">
        <v>584</v>
      </c>
      <c r="AD141" s="1603" t="s">
        <v>585</v>
      </c>
      <c r="AE141" s="1604"/>
      <c r="AF141" s="1604"/>
      <c r="AG141" s="1615"/>
      <c r="AH141" s="124"/>
      <c r="AI141" s="1603" t="s">
        <v>582</v>
      </c>
      <c r="AJ141" s="1604"/>
      <c r="AK141" s="1604"/>
      <c r="AL141" s="1604"/>
      <c r="AM141" s="1603" t="s">
        <v>582</v>
      </c>
      <c r="AN141" s="1615"/>
      <c r="AO141" s="1603" t="s">
        <v>582</v>
      </c>
      <c r="AP141" s="1604"/>
      <c r="CC141" s="24"/>
      <c r="CD141" s="24"/>
      <c r="CE141" s="24"/>
    </row>
    <row r="142" spans="1:83" ht="84" hidden="1" outlineLevel="1">
      <c r="A142" s="124"/>
      <c r="B142" s="1591"/>
      <c r="C142" s="129" t="s">
        <v>586</v>
      </c>
      <c r="D142" s="130"/>
      <c r="E142" s="129" t="s">
        <v>587</v>
      </c>
      <c r="F142" s="130"/>
      <c r="G142" s="131" t="s">
        <v>489</v>
      </c>
      <c r="H142" s="131" t="s">
        <v>490</v>
      </c>
      <c r="I142" s="131" t="s">
        <v>491</v>
      </c>
      <c r="J142" s="131" t="s">
        <v>492</v>
      </c>
      <c r="K142" s="124"/>
      <c r="L142" s="131" t="s">
        <v>535</v>
      </c>
      <c r="M142" s="158" t="s">
        <v>588</v>
      </c>
      <c r="N142" s="158" t="s">
        <v>589</v>
      </c>
      <c r="O142" s="158" t="s">
        <v>590</v>
      </c>
      <c r="P142" s="158" t="s">
        <v>591</v>
      </c>
      <c r="Q142" s="131" t="s">
        <v>537</v>
      </c>
      <c r="R142" s="1605" t="s">
        <v>592</v>
      </c>
      <c r="S142" s="1606"/>
      <c r="T142" s="177"/>
      <c r="U142" s="1605" t="s">
        <v>593</v>
      </c>
      <c r="V142" s="1607"/>
      <c r="W142" s="1606"/>
      <c r="X142" s="132"/>
      <c r="Y142" s="186" t="s">
        <v>594</v>
      </c>
      <c r="Z142" s="186" t="s">
        <v>595</v>
      </c>
      <c r="AA142" s="186" t="s">
        <v>596</v>
      </c>
      <c r="AB142" s="186" t="s">
        <v>597</v>
      </c>
      <c r="AC142" s="186" t="s">
        <v>598</v>
      </c>
      <c r="AD142" s="186" t="s">
        <v>599</v>
      </c>
      <c r="AE142" s="186" t="s">
        <v>600</v>
      </c>
      <c r="AF142" s="186" t="s">
        <v>601</v>
      </c>
      <c r="AG142" s="186" t="s">
        <v>602</v>
      </c>
      <c r="AH142" s="132"/>
      <c r="AI142" s="186"/>
      <c r="AJ142" s="186"/>
      <c r="AK142" s="186"/>
      <c r="AL142" s="186"/>
      <c r="AM142" s="186"/>
      <c r="AN142" s="186"/>
      <c r="AO142" s="186"/>
      <c r="AP142" s="186"/>
      <c r="CC142" s="24"/>
      <c r="CD142" s="24"/>
      <c r="CE142" s="24"/>
    </row>
    <row r="143" spans="1:83" ht="15.75" hidden="1" outlineLevel="1">
      <c r="A143" s="132"/>
      <c r="B143" s="133" t="s">
        <v>540</v>
      </c>
      <c r="C143" s="134">
        <v>31950</v>
      </c>
      <c r="D143" s="134">
        <v>33950</v>
      </c>
      <c r="E143" s="134">
        <v>28950</v>
      </c>
      <c r="F143" s="134">
        <v>31950</v>
      </c>
      <c r="G143" s="134">
        <v>5950</v>
      </c>
      <c r="H143" s="134">
        <v>37950</v>
      </c>
      <c r="I143" s="134">
        <v>40950</v>
      </c>
      <c r="J143" s="134">
        <v>53950</v>
      </c>
      <c r="K143" s="124"/>
      <c r="L143" s="134">
        <v>13950</v>
      </c>
      <c r="M143" s="134">
        <v>18950</v>
      </c>
      <c r="N143" s="134">
        <v>20950</v>
      </c>
      <c r="O143" s="134">
        <v>24950</v>
      </c>
      <c r="P143" s="134">
        <v>26950</v>
      </c>
      <c r="Q143" s="134">
        <v>34950</v>
      </c>
      <c r="R143" s="134">
        <v>16450</v>
      </c>
      <c r="S143" s="134">
        <v>23950</v>
      </c>
      <c r="T143" s="134"/>
      <c r="U143" s="134">
        <v>30950</v>
      </c>
      <c r="V143" s="134"/>
      <c r="W143" s="134">
        <v>47950</v>
      </c>
      <c r="X143" s="132"/>
      <c r="Y143" s="134">
        <v>5950</v>
      </c>
      <c r="Z143" s="134">
        <v>15950</v>
      </c>
      <c r="AA143" s="134">
        <v>17950</v>
      </c>
      <c r="AB143" s="134">
        <v>34950</v>
      </c>
      <c r="AC143" s="134">
        <v>19950</v>
      </c>
      <c r="AD143" s="134">
        <v>17950</v>
      </c>
      <c r="AE143" s="134">
        <v>21950</v>
      </c>
      <c r="AF143" s="134">
        <v>25950</v>
      </c>
      <c r="AG143" s="134">
        <v>33950</v>
      </c>
      <c r="AH143" s="134">
        <f>CEILING(AH165*$B$9*$B$6*$B$7,50)</f>
        <v>0</v>
      </c>
      <c r="AI143" s="134">
        <v>19950</v>
      </c>
      <c r="AJ143" s="134">
        <v>23950</v>
      </c>
      <c r="AK143" s="134" t="e">
        <f>CEILING(AK165*$B$9*$B$6*$B$7,50)</f>
        <v>#VALUE!</v>
      </c>
      <c r="AL143" s="134">
        <f>CEILING(AL165*$B$9*$B$6*$B$7,50)</f>
        <v>0</v>
      </c>
      <c r="AM143" s="134">
        <v>44950</v>
      </c>
      <c r="AN143" s="134">
        <v>52950</v>
      </c>
      <c r="AO143" s="134">
        <v>40950</v>
      </c>
      <c r="AP143" s="134">
        <v>51950</v>
      </c>
      <c r="CC143" s="24"/>
      <c r="CD143" s="24"/>
      <c r="CE143" s="24"/>
    </row>
    <row r="144" spans="1:83" ht="15.75" hidden="1" outlineLevel="1">
      <c r="A144" s="124"/>
      <c r="B144" s="1608" t="s">
        <v>630</v>
      </c>
      <c r="C144" s="1609"/>
      <c r="D144" s="135">
        <f>CEILING(D170*$B$9*$B$6*$B$7,50)</f>
        <v>0</v>
      </c>
      <c r="E144" s="124"/>
      <c r="F144" s="124"/>
      <c r="G144" s="124"/>
      <c r="H144" s="124"/>
      <c r="I144" s="124"/>
      <c r="J144" s="124"/>
      <c r="K144" s="155"/>
      <c r="L144" s="124"/>
      <c r="M144" s="124"/>
      <c r="N144" s="124"/>
      <c r="O144" s="124"/>
      <c r="P144" s="124"/>
      <c r="Q144" s="124"/>
      <c r="R144" s="124"/>
      <c r="S144" s="124"/>
      <c r="T144" s="124"/>
      <c r="U144" s="124"/>
      <c r="V144" s="124"/>
      <c r="W144" s="124"/>
      <c r="X144" s="124"/>
      <c r="Y144" s="124"/>
      <c r="Z144" s="124"/>
      <c r="AA144" s="124"/>
      <c r="AB144" s="124"/>
      <c r="AC144" s="124"/>
      <c r="AD144" s="124"/>
      <c r="AE144" s="124"/>
      <c r="AF144" s="124"/>
      <c r="AG144" s="124"/>
      <c r="AH144" s="124"/>
      <c r="AI144" s="124"/>
      <c r="AJ144" s="124"/>
      <c r="AK144" s="124"/>
      <c r="AL144" s="124"/>
      <c r="AM144" s="124"/>
      <c r="AN144" s="124"/>
      <c r="AO144" s="124"/>
      <c r="AP144" s="124"/>
      <c r="CC144" s="24"/>
      <c r="CD144" s="24"/>
      <c r="CE144" s="24"/>
    </row>
    <row r="145" spans="1:83" ht="15.75" hidden="1" outlineLevel="1">
      <c r="A145" s="124"/>
      <c r="B145" s="125"/>
      <c r="C145" s="109"/>
      <c r="D145" s="109"/>
      <c r="E145" s="109"/>
      <c r="F145" s="109"/>
      <c r="G145" s="109"/>
      <c r="H145" s="109"/>
      <c r="I145" s="109"/>
      <c r="J145" s="109"/>
      <c r="K145" s="155"/>
      <c r="L145" s="109"/>
      <c r="M145" s="109"/>
      <c r="N145" s="109"/>
      <c r="O145" s="109"/>
      <c r="P145" s="109"/>
      <c r="Q145" s="109"/>
      <c r="R145" s="109"/>
      <c r="S145" s="109"/>
      <c r="T145" s="109"/>
      <c r="U145" s="109"/>
      <c r="V145" s="109"/>
      <c r="W145" s="109"/>
      <c r="X145" s="109"/>
      <c r="Y145" s="109"/>
      <c r="Z145" s="109"/>
      <c r="AA145" s="124"/>
      <c r="AB145" s="124"/>
      <c r="AC145" s="136"/>
      <c r="AD145" s="124"/>
      <c r="AE145" s="124"/>
      <c r="AF145" s="124"/>
      <c r="AG145" s="124"/>
      <c r="AH145" s="124"/>
      <c r="AI145" s="124"/>
      <c r="AJ145" s="124"/>
      <c r="AK145" s="124"/>
      <c r="AL145" s="124"/>
      <c r="AM145" s="124"/>
      <c r="AN145" s="124"/>
      <c r="AO145" s="124"/>
      <c r="AP145" s="124"/>
      <c r="CC145" s="24"/>
      <c r="CD145" s="24"/>
      <c r="CE145" s="24"/>
    </row>
    <row r="146" spans="1:83" hidden="1" outlineLevel="1">
      <c r="A146" s="1583"/>
      <c r="B146" s="1433"/>
      <c r="C146" s="1261" t="s">
        <v>625</v>
      </c>
      <c r="D146" s="1262"/>
      <c r="E146" s="124"/>
      <c r="F146" s="124"/>
      <c r="G146" s="124"/>
      <c r="H146" s="136"/>
      <c r="I146" s="136"/>
      <c r="J146" s="136"/>
      <c r="K146" s="155"/>
      <c r="L146" s="124"/>
      <c r="M146" s="124"/>
      <c r="N146" s="124"/>
      <c r="O146" s="124"/>
      <c r="P146" s="124"/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  <c r="AJ146" s="124"/>
      <c r="AK146" s="124"/>
      <c r="AL146" s="124"/>
      <c r="AM146" s="124"/>
      <c r="AN146" s="124"/>
      <c r="AO146" s="124"/>
      <c r="AP146" s="124"/>
      <c r="CC146" s="24"/>
      <c r="CD146" s="24"/>
      <c r="CE146" s="24"/>
    </row>
    <row r="147" spans="1:83" hidden="1" outlineLevel="1">
      <c r="A147" s="1584"/>
      <c r="B147" s="1585"/>
      <c r="C147" s="137" t="s">
        <v>497</v>
      </c>
      <c r="D147" s="137" t="s">
        <v>498</v>
      </c>
      <c r="E147" s="124"/>
      <c r="F147" s="124"/>
      <c r="G147" s="124"/>
      <c r="H147" s="136"/>
      <c r="I147" s="159"/>
      <c r="J147" s="136"/>
      <c r="K147" s="155"/>
      <c r="L147" s="124"/>
      <c r="M147" s="124"/>
      <c r="N147" s="124"/>
      <c r="O147" s="124"/>
      <c r="P147" s="124"/>
      <c r="Q147" s="124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  <c r="AJ147" s="124"/>
      <c r="AK147" s="124"/>
      <c r="AL147" s="124"/>
      <c r="AM147" s="124"/>
      <c r="AN147" s="124"/>
      <c r="AO147" s="124"/>
      <c r="AP147" s="124"/>
      <c r="CC147" s="24"/>
      <c r="CD147" s="24"/>
      <c r="CE147" s="24"/>
    </row>
    <row r="148" spans="1:83" hidden="1" outlineLevel="1">
      <c r="A148" s="1251" t="s">
        <v>96</v>
      </c>
      <c r="B148" s="1252"/>
      <c r="C148" s="139" t="s">
        <v>123</v>
      </c>
      <c r="D148" s="139" t="s">
        <v>123</v>
      </c>
      <c r="E148" s="124"/>
      <c r="F148" s="124"/>
      <c r="G148" s="124"/>
      <c r="H148" s="124"/>
      <c r="I148" s="124"/>
      <c r="J148" s="124"/>
      <c r="K148" s="155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  <c r="AJ148" s="124"/>
      <c r="AK148" s="124"/>
      <c r="AL148" s="124"/>
      <c r="AM148" s="124"/>
      <c r="AN148" s="124"/>
      <c r="AO148" s="124"/>
      <c r="AP148" s="124"/>
      <c r="CC148" s="24"/>
      <c r="CD148" s="24"/>
      <c r="CE148" s="24"/>
    </row>
    <row r="149" spans="1:83" hidden="1" outlineLevel="1">
      <c r="A149" s="1251" t="s">
        <v>100</v>
      </c>
      <c r="B149" s="1252"/>
      <c r="C149" s="139" t="s">
        <v>102</v>
      </c>
      <c r="D149" s="139" t="s">
        <v>102</v>
      </c>
      <c r="E149" s="124"/>
      <c r="F149" s="124"/>
      <c r="G149" s="124"/>
      <c r="H149" s="124"/>
      <c r="I149" s="124"/>
      <c r="J149" s="124"/>
      <c r="K149" s="155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  <c r="AJ149" s="124"/>
      <c r="AK149" s="124"/>
      <c r="AL149" s="124"/>
      <c r="AM149" s="124"/>
      <c r="AN149" s="124"/>
      <c r="AO149" s="124"/>
      <c r="AP149" s="124"/>
      <c r="CC149" s="24"/>
      <c r="CD149" s="24"/>
      <c r="CE149" s="24"/>
    </row>
    <row r="150" spans="1:83" hidden="1" outlineLevel="1">
      <c r="A150" s="1586" t="s">
        <v>146</v>
      </c>
      <c r="B150" s="140" t="s">
        <v>104</v>
      </c>
      <c r="C150" s="141" t="s">
        <v>368</v>
      </c>
      <c r="D150" s="141"/>
      <c r="E150" s="124"/>
      <c r="F150" s="124"/>
      <c r="G150" s="124"/>
      <c r="H150" s="124"/>
      <c r="I150" s="124"/>
      <c r="J150" s="124"/>
      <c r="K150" s="155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  <c r="AJ150" s="124"/>
      <c r="AK150" s="124"/>
      <c r="AL150" s="124"/>
      <c r="AM150" s="124"/>
      <c r="AN150" s="124"/>
      <c r="AO150" s="124"/>
      <c r="AP150" s="124"/>
      <c r="CC150" s="24"/>
      <c r="CD150" s="24"/>
      <c r="CE150" s="24"/>
    </row>
    <row r="151" spans="1:83" ht="21" hidden="1" outlineLevel="1">
      <c r="A151" s="1587"/>
      <c r="B151" s="201" t="s">
        <v>147</v>
      </c>
      <c r="C151" s="202">
        <v>4450</v>
      </c>
      <c r="D151" s="202"/>
      <c r="E151" s="124"/>
      <c r="F151" s="124"/>
      <c r="G151" s="124"/>
      <c r="H151" s="124"/>
      <c r="I151" s="124"/>
      <c r="J151" s="124"/>
      <c r="K151" s="155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CC151" s="24"/>
      <c r="CD151" s="24"/>
      <c r="CE151" s="24"/>
    </row>
    <row r="152" spans="1:83" hidden="1" outlineLevel="1">
      <c r="A152" s="1587"/>
      <c r="B152" s="140" t="s">
        <v>189</v>
      </c>
      <c r="C152" s="141" t="s">
        <v>369</v>
      </c>
      <c r="D152" s="141" t="s">
        <v>369</v>
      </c>
      <c r="E152" s="124"/>
      <c r="F152" s="124"/>
      <c r="G152" s="124"/>
      <c r="H152" s="124"/>
      <c r="I152" s="124"/>
      <c r="J152" s="124"/>
      <c r="K152" s="155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CC152" s="24"/>
      <c r="CD152" s="24"/>
      <c r="CE152" s="24"/>
    </row>
    <row r="153" spans="1:83" ht="21" hidden="1" outlineLevel="1">
      <c r="A153" s="1587"/>
      <c r="B153" s="201" t="s">
        <v>147</v>
      </c>
      <c r="C153" s="202">
        <v>4450</v>
      </c>
      <c r="D153" s="202">
        <v>1050</v>
      </c>
      <c r="E153" s="124"/>
      <c r="F153" s="124"/>
      <c r="G153" s="124"/>
      <c r="H153" s="124"/>
      <c r="I153" s="124"/>
      <c r="J153" s="124"/>
      <c r="K153" s="155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BJ153" s="66"/>
      <c r="BK153" s="66"/>
      <c r="BL153" s="66"/>
      <c r="CC153" s="24"/>
      <c r="CD153" s="24"/>
      <c r="CE153" s="24"/>
    </row>
    <row r="154" spans="1:83" hidden="1" outlineLevel="1">
      <c r="A154" s="1587"/>
      <c r="B154" s="203" t="s">
        <v>209</v>
      </c>
      <c r="C154" s="141" t="s">
        <v>500</v>
      </c>
      <c r="D154" s="141" t="s">
        <v>375</v>
      </c>
      <c r="E154" s="124"/>
      <c r="F154" s="124"/>
      <c r="G154" s="124"/>
      <c r="H154" s="124"/>
      <c r="I154" s="124"/>
      <c r="J154" s="124"/>
      <c r="K154" s="155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  <c r="AJ154" s="124"/>
      <c r="AK154" s="124"/>
      <c r="AL154" s="124"/>
      <c r="AM154" s="124"/>
      <c r="AN154" s="124"/>
      <c r="AO154" s="124"/>
      <c r="AP154" s="124"/>
      <c r="BJ154" s="66"/>
      <c r="BK154" s="66"/>
      <c r="BL154" s="66"/>
      <c r="CC154" s="24"/>
      <c r="CD154" s="24"/>
      <c r="CE154" s="24"/>
    </row>
    <row r="155" spans="1:83" ht="21" hidden="1" outlineLevel="1">
      <c r="A155" s="1587"/>
      <c r="B155" s="201" t="s">
        <v>147</v>
      </c>
      <c r="C155" s="202">
        <v>4350</v>
      </c>
      <c r="D155" s="202">
        <v>1050</v>
      </c>
      <c r="E155" s="124"/>
      <c r="F155" s="124"/>
      <c r="G155" s="124"/>
      <c r="H155" s="124"/>
      <c r="I155" s="124"/>
      <c r="J155" s="124"/>
      <c r="K155" s="155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  <c r="AJ155" s="124"/>
      <c r="AK155" s="124"/>
      <c r="AL155" s="124"/>
      <c r="AM155" s="124"/>
      <c r="AN155" s="124"/>
      <c r="AO155" s="124"/>
      <c r="AP155" s="124"/>
      <c r="BJ155" s="66"/>
      <c r="BK155" s="66"/>
      <c r="BL155" s="66"/>
      <c r="CC155" s="24"/>
      <c r="CD155" s="24"/>
      <c r="CE155" s="24"/>
    </row>
    <row r="156" spans="1:83" hidden="1" outlineLevel="1">
      <c r="A156" s="1587"/>
      <c r="B156" s="203" t="s">
        <v>105</v>
      </c>
      <c r="C156" s="141" t="s">
        <v>501</v>
      </c>
      <c r="D156" s="141" t="s">
        <v>397</v>
      </c>
      <c r="E156" s="124"/>
      <c r="F156" s="124"/>
      <c r="G156" s="124"/>
      <c r="H156" s="124"/>
      <c r="I156" s="124"/>
      <c r="J156" s="124"/>
      <c r="K156" s="155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/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  <c r="AJ156" s="124"/>
      <c r="AK156" s="124"/>
      <c r="AL156" s="124"/>
      <c r="AM156" s="124"/>
      <c r="AN156" s="124"/>
      <c r="AO156" s="124"/>
      <c r="AP156" s="124"/>
      <c r="BJ156" s="66"/>
      <c r="BK156" s="66"/>
      <c r="BL156" s="66"/>
      <c r="CC156" s="24"/>
      <c r="CD156" s="24"/>
      <c r="CE156" s="24"/>
    </row>
    <row r="157" spans="1:83" ht="21" hidden="1" outlineLevel="1">
      <c r="A157" s="1587"/>
      <c r="B157" s="201" t="s">
        <v>147</v>
      </c>
      <c r="C157" s="202">
        <v>4350</v>
      </c>
      <c r="D157" s="202">
        <v>1050</v>
      </c>
      <c r="E157" s="124"/>
      <c r="F157" s="124"/>
      <c r="G157" s="124"/>
      <c r="H157" s="124"/>
      <c r="I157" s="124"/>
      <c r="J157" s="124"/>
      <c r="K157" s="155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/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  <c r="AJ157" s="124"/>
      <c r="AK157" s="124"/>
      <c r="AL157" s="124"/>
      <c r="AM157" s="124"/>
      <c r="AN157" s="124"/>
      <c r="AO157" s="124"/>
      <c r="AP157" s="124"/>
      <c r="BJ157" s="66"/>
      <c r="BK157" s="66"/>
      <c r="BL157" s="66"/>
      <c r="CC157" s="24"/>
      <c r="CD157" s="24"/>
      <c r="CE157" s="24"/>
    </row>
    <row r="158" spans="1:83" hidden="1" outlineLevel="1">
      <c r="A158" s="1587"/>
      <c r="B158" s="204" t="s">
        <v>379</v>
      </c>
      <c r="C158" s="141" t="s">
        <v>380</v>
      </c>
      <c r="D158" s="141" t="s">
        <v>380</v>
      </c>
      <c r="E158" s="124"/>
      <c r="F158" s="124"/>
      <c r="G158" s="124"/>
      <c r="H158" s="124"/>
      <c r="I158" s="124"/>
      <c r="J158" s="124"/>
      <c r="K158" s="155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  <c r="AJ158" s="124"/>
      <c r="AK158" s="124"/>
      <c r="AL158" s="124"/>
      <c r="AM158" s="124"/>
      <c r="AN158" s="124"/>
      <c r="AO158" s="124"/>
      <c r="AP158" s="124"/>
      <c r="BJ158" s="66"/>
      <c r="BK158" s="66"/>
      <c r="BL158" s="66"/>
      <c r="CC158" s="24"/>
      <c r="CD158" s="24"/>
      <c r="CE158" s="24"/>
    </row>
    <row r="159" spans="1:83" ht="21" hidden="1" outlineLevel="1">
      <c r="A159" s="1587"/>
      <c r="B159" s="201" t="s">
        <v>147</v>
      </c>
      <c r="C159" s="202">
        <v>4350</v>
      </c>
      <c r="D159" s="202">
        <v>1050</v>
      </c>
      <c r="E159" s="124"/>
      <c r="F159" s="124"/>
      <c r="G159" s="124"/>
      <c r="H159" s="124"/>
      <c r="I159" s="124"/>
      <c r="J159" s="124"/>
      <c r="K159" s="155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/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  <c r="AJ159" s="124"/>
      <c r="AK159" s="124"/>
      <c r="AL159" s="124"/>
      <c r="AM159" s="124"/>
      <c r="AN159" s="124"/>
      <c r="AO159" s="124"/>
      <c r="AP159" s="124"/>
      <c r="BJ159" s="66"/>
      <c r="BK159" s="66"/>
      <c r="BL159" s="66"/>
      <c r="CC159" s="24"/>
      <c r="CD159" s="24"/>
      <c r="CE159" s="24"/>
    </row>
    <row r="160" spans="1:83" hidden="1" outlineLevel="1">
      <c r="A160" s="1587"/>
      <c r="B160" s="204" t="s">
        <v>382</v>
      </c>
      <c r="C160" s="141" t="s">
        <v>499</v>
      </c>
      <c r="D160" s="141" t="s">
        <v>383</v>
      </c>
      <c r="E160" s="124"/>
      <c r="F160" s="124"/>
      <c r="G160" s="124"/>
      <c r="H160" s="124"/>
      <c r="I160" s="124"/>
      <c r="J160" s="124"/>
      <c r="K160" s="155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/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  <c r="AJ160" s="124"/>
      <c r="AK160" s="124"/>
      <c r="AL160" s="124"/>
      <c r="AM160" s="124"/>
      <c r="AN160" s="124"/>
      <c r="AO160" s="124"/>
      <c r="AP160" s="124"/>
      <c r="BJ160" s="66"/>
      <c r="BK160" s="66"/>
      <c r="BL160" s="66"/>
      <c r="CC160" s="24"/>
      <c r="CD160" s="24"/>
      <c r="CE160" s="24"/>
    </row>
    <row r="161" spans="1:83" ht="21" hidden="1" outlineLevel="1">
      <c r="A161" s="1588"/>
      <c r="B161" s="201" t="s">
        <v>147</v>
      </c>
      <c r="C161" s="202">
        <v>4450</v>
      </c>
      <c r="D161" s="202">
        <v>1050</v>
      </c>
      <c r="E161" s="124"/>
      <c r="F161" s="124"/>
      <c r="G161" s="124"/>
      <c r="H161" s="124"/>
      <c r="I161" s="124"/>
      <c r="J161" s="124"/>
      <c r="K161" s="155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  <c r="AJ161" s="124"/>
      <c r="AK161" s="124"/>
      <c r="AL161" s="124"/>
      <c r="AM161" s="124"/>
      <c r="AN161" s="124"/>
      <c r="AO161" s="124"/>
      <c r="AP161" s="124"/>
      <c r="BJ161" s="66"/>
      <c r="BK161" s="66"/>
      <c r="BL161" s="66"/>
      <c r="CC161" s="24"/>
      <c r="CD161" s="24"/>
      <c r="CE161" s="24"/>
    </row>
    <row r="162" spans="1:83" s="61" customFormat="1" ht="30" hidden="1" customHeight="1" outlineLevel="2">
      <c r="B162" s="1565" t="s">
        <v>554</v>
      </c>
      <c r="C162" s="1548" t="s">
        <v>483</v>
      </c>
      <c r="D162" s="1550"/>
      <c r="E162" s="1548" t="s">
        <v>484</v>
      </c>
      <c r="F162" s="1550"/>
      <c r="G162" s="1570" t="s">
        <v>485</v>
      </c>
      <c r="H162" s="1573" t="s">
        <v>486</v>
      </c>
      <c r="I162" s="1573"/>
      <c r="J162" s="1573"/>
      <c r="K162"/>
      <c r="L162" s="1574" t="s">
        <v>523</v>
      </c>
      <c r="M162" s="1498" t="s">
        <v>524</v>
      </c>
      <c r="N162" s="1529"/>
      <c r="O162" s="1529"/>
      <c r="P162" s="1499"/>
      <c r="Q162" s="212"/>
      <c r="R162" s="1500" t="s">
        <v>526</v>
      </c>
      <c r="S162" s="1500"/>
      <c r="T162" s="1500"/>
      <c r="U162" s="1500"/>
      <c r="V162" s="1500"/>
      <c r="W162" s="1500"/>
      <c r="Y162" s="1500" t="s">
        <v>556</v>
      </c>
      <c r="Z162" s="1500"/>
      <c r="AA162" s="1500"/>
      <c r="AB162" s="1500"/>
      <c r="AC162" s="1500"/>
      <c r="AD162" s="1500"/>
      <c r="AE162" s="1500"/>
      <c r="AF162" s="1500"/>
      <c r="AG162" s="1500"/>
      <c r="AI162" s="1500" t="s">
        <v>556</v>
      </c>
      <c r="AJ162" s="1500"/>
      <c r="AK162" s="1500"/>
      <c r="AL162" s="1500"/>
      <c r="AM162" s="1500"/>
      <c r="AN162" s="1500"/>
      <c r="AO162" s="1500"/>
      <c r="AP162" s="1500"/>
    </row>
    <row r="163" spans="1:83" customFormat="1" ht="25.5" hidden="1" customHeight="1" outlineLevel="2">
      <c r="B163" s="1566"/>
      <c r="C163" s="79" t="s">
        <v>487</v>
      </c>
      <c r="D163" s="79" t="s">
        <v>488</v>
      </c>
      <c r="E163" s="79" t="s">
        <v>487</v>
      </c>
      <c r="F163" s="79" t="s">
        <v>488</v>
      </c>
      <c r="G163" s="1572"/>
      <c r="H163" s="205" t="s">
        <v>631</v>
      </c>
      <c r="I163" s="205"/>
      <c r="J163" s="210" t="s">
        <v>632</v>
      </c>
      <c r="L163" s="1576"/>
      <c r="M163" s="211" t="s">
        <v>633</v>
      </c>
      <c r="N163" s="211" t="s">
        <v>634</v>
      </c>
      <c r="O163" s="211" t="s">
        <v>635</v>
      </c>
      <c r="P163" s="211" t="s">
        <v>635</v>
      </c>
      <c r="Q163" s="213"/>
      <c r="R163" s="143" t="s">
        <v>528</v>
      </c>
      <c r="S163" s="143"/>
      <c r="T163" s="143"/>
      <c r="U163" s="143"/>
      <c r="V163" s="143"/>
      <c r="W163" s="143" t="s">
        <v>529</v>
      </c>
      <c r="Y163" s="179" t="s">
        <v>636</v>
      </c>
      <c r="Z163" s="179"/>
      <c r="AA163" s="179" t="s">
        <v>563</v>
      </c>
      <c r="AB163" s="179"/>
      <c r="AC163" s="179" t="s">
        <v>564</v>
      </c>
      <c r="AD163" s="1548" t="s">
        <v>637</v>
      </c>
      <c r="AE163" s="1529"/>
      <c r="AF163" s="1529"/>
      <c r="AG163" s="1499"/>
      <c r="AI163" s="179" t="s">
        <v>636</v>
      </c>
      <c r="AJ163" s="179"/>
      <c r="AK163" s="179" t="s">
        <v>563</v>
      </c>
      <c r="AL163" s="179"/>
      <c r="AM163" s="179"/>
      <c r="AN163" s="179" t="s">
        <v>564</v>
      </c>
      <c r="AO163" s="1548" t="s">
        <v>637</v>
      </c>
      <c r="AP163" s="1529"/>
    </row>
    <row r="164" spans="1:83" customFormat="1" ht="75" hidden="1" customHeight="1" outlineLevel="2">
      <c r="B164" s="1566"/>
      <c r="C164" s="1490" t="s">
        <v>123</v>
      </c>
      <c r="D164" s="1491"/>
      <c r="E164" s="1490" t="s">
        <v>123</v>
      </c>
      <c r="F164" s="1491"/>
      <c r="G164" s="82" t="s">
        <v>98</v>
      </c>
      <c r="H164" s="1492" t="s">
        <v>97</v>
      </c>
      <c r="I164" s="1492"/>
      <c r="J164" s="1492"/>
      <c r="L164" s="82" t="s">
        <v>98</v>
      </c>
      <c r="M164" s="144" t="s">
        <v>123</v>
      </c>
      <c r="N164" s="144" t="s">
        <v>123</v>
      </c>
      <c r="O164" s="144" t="s">
        <v>123</v>
      </c>
      <c r="P164" s="144" t="s">
        <v>123</v>
      </c>
      <c r="Q164" s="144"/>
      <c r="R164" s="1492" t="s">
        <v>582</v>
      </c>
      <c r="S164" s="1492"/>
      <c r="T164" s="1492"/>
      <c r="U164" s="1492"/>
      <c r="V164" s="1492"/>
      <c r="W164" s="1492"/>
      <c r="Y164" s="180" t="s">
        <v>123</v>
      </c>
      <c r="Z164" s="180"/>
      <c r="AA164" s="180" t="s">
        <v>123</v>
      </c>
      <c r="AB164" s="180"/>
      <c r="AC164" s="180" t="s">
        <v>123</v>
      </c>
      <c r="AD164" s="180" t="s">
        <v>123</v>
      </c>
      <c r="AE164" s="180" t="s">
        <v>123</v>
      </c>
      <c r="AF164" s="180" t="s">
        <v>123</v>
      </c>
      <c r="AG164" s="180" t="s">
        <v>123</v>
      </c>
      <c r="AI164" s="180" t="s">
        <v>123</v>
      </c>
      <c r="AJ164" s="180"/>
      <c r="AK164" s="180" t="s">
        <v>123</v>
      </c>
      <c r="AL164" s="180"/>
      <c r="AM164" s="180"/>
      <c r="AN164" s="180" t="s">
        <v>123</v>
      </c>
      <c r="AO164" s="180" t="s">
        <v>123</v>
      </c>
      <c r="AP164" s="180" t="s">
        <v>123</v>
      </c>
    </row>
    <row r="165" spans="1:83" s="62" customFormat="1" ht="38.25" hidden="1" customHeight="1" outlineLevel="2">
      <c r="B165" s="1567"/>
      <c r="C165" s="1493" t="s">
        <v>638</v>
      </c>
      <c r="D165" s="1494"/>
      <c r="E165" s="1493" t="s">
        <v>639</v>
      </c>
      <c r="F165" s="1494"/>
      <c r="G165" s="86" t="s">
        <v>489</v>
      </c>
      <c r="H165" s="86" t="s">
        <v>640</v>
      </c>
      <c r="I165" s="86"/>
      <c r="J165" s="86" t="s">
        <v>492</v>
      </c>
      <c r="K165"/>
      <c r="L165" s="86" t="s">
        <v>535</v>
      </c>
      <c r="M165" s="145" t="s">
        <v>641</v>
      </c>
      <c r="N165" s="145" t="s">
        <v>642</v>
      </c>
      <c r="O165" s="145" t="s">
        <v>536</v>
      </c>
      <c r="P165" s="145" t="s">
        <v>536</v>
      </c>
      <c r="Q165" s="145"/>
      <c r="R165" s="153" t="s">
        <v>538</v>
      </c>
      <c r="S165" s="153"/>
      <c r="T165" s="153"/>
      <c r="U165" s="153"/>
      <c r="V165" s="153"/>
      <c r="W165" s="153" t="s">
        <v>539</v>
      </c>
      <c r="Y165" s="182" t="s">
        <v>643</v>
      </c>
      <c r="Z165" s="182"/>
      <c r="AA165" s="182" t="s">
        <v>644</v>
      </c>
      <c r="AB165" s="182"/>
      <c r="AC165" s="182" t="s">
        <v>645</v>
      </c>
      <c r="AD165" s="182" t="s">
        <v>646</v>
      </c>
      <c r="AE165" s="182" t="s">
        <v>647</v>
      </c>
      <c r="AF165" s="182" t="s">
        <v>648</v>
      </c>
      <c r="AG165" s="182" t="s">
        <v>649</v>
      </c>
      <c r="AI165" s="182" t="s">
        <v>643</v>
      </c>
      <c r="AJ165" s="182"/>
      <c r="AK165" s="182" t="s">
        <v>644</v>
      </c>
      <c r="AL165" s="182"/>
      <c r="AM165" s="182"/>
      <c r="AN165" s="182" t="s">
        <v>645</v>
      </c>
      <c r="AO165" s="182" t="s">
        <v>646</v>
      </c>
      <c r="AP165" s="182" t="s">
        <v>648</v>
      </c>
    </row>
    <row r="166" spans="1:83" s="62" customFormat="1" ht="30" hidden="1" customHeight="1" outlineLevel="2">
      <c r="B166" s="206" t="s">
        <v>624</v>
      </c>
      <c r="C166" s="97">
        <f>C31*(1-$B$2)-C20*$B$4</f>
        <v>10944.5</v>
      </c>
      <c r="D166" s="97">
        <f>D31*(1-$B$2)-D20*$B$4</f>
        <v>11210.5</v>
      </c>
      <c r="E166" s="97">
        <f>E31*(1-$B$2)-E18*$B$4</f>
        <v>11088.5</v>
      </c>
      <c r="F166" s="97">
        <f>F31*(1-$B$2)-F18*$B$4</f>
        <v>11154.5</v>
      </c>
      <c r="G166" s="97">
        <f>G31*(1-$B$2)-G18*$B$4</f>
        <v>6803</v>
      </c>
      <c r="H166" s="97">
        <f>H31*(1-$B$2)-H18*$B$4</f>
        <v>10156.5</v>
      </c>
      <c r="I166" s="97"/>
      <c r="J166" s="97">
        <f>J31*(1-$B$2)-J18*$B$4</f>
        <v>15309.799999999996</v>
      </c>
      <c r="K166"/>
      <c r="L166" s="97">
        <f t="shared" ref="L166:Y166" si="11">L31*(1-$B$2)-L18*$B$4</f>
        <v>4890.6999999999989</v>
      </c>
      <c r="M166" s="97">
        <f t="shared" si="11"/>
        <v>6802.5</v>
      </c>
      <c r="N166" s="97">
        <f t="shared" si="11"/>
        <v>8021</v>
      </c>
      <c r="O166" s="97">
        <f t="shared" si="11"/>
        <v>8979</v>
      </c>
      <c r="P166" s="97">
        <f t="shared" si="11"/>
        <v>9258</v>
      </c>
      <c r="Q166" s="97">
        <f t="shared" si="11"/>
        <v>16315</v>
      </c>
      <c r="R166" s="97">
        <f t="shared" si="11"/>
        <v>5710</v>
      </c>
      <c r="S166" s="97">
        <f t="shared" si="11"/>
        <v>7013.3999999999978</v>
      </c>
      <c r="T166" s="97"/>
      <c r="U166" s="97">
        <f t="shared" si="11"/>
        <v>9076.7000000000007</v>
      </c>
      <c r="V166" s="97"/>
      <c r="W166" s="97">
        <f t="shared" si="11"/>
        <v>14034.099999999999</v>
      </c>
      <c r="X166" s="97">
        <f t="shared" si="11"/>
        <v>0</v>
      </c>
      <c r="Y166" s="97">
        <f t="shared" si="11"/>
        <v>5057</v>
      </c>
      <c r="Z166" s="97"/>
      <c r="AA166" s="97">
        <f>AA31*(1-$B$2)-AA18*$B$4</f>
        <v>9291</v>
      </c>
      <c r="AB166" s="97"/>
      <c r="AC166" s="97">
        <f>AC31*(1-$B$2)-AC18*$B$4</f>
        <v>11395</v>
      </c>
      <c r="AD166" s="97">
        <f>AD31*(1-$B$2)-AD18*$B$4</f>
        <v>9891</v>
      </c>
      <c r="AE166" s="97">
        <f>AE31*(1-$B$2)-AE18*$B$4</f>
        <v>11207.5</v>
      </c>
      <c r="AF166" s="97">
        <f>AF31*(1-$B$2)-AF18*$B$4</f>
        <v>15512.5</v>
      </c>
      <c r="AG166" s="97">
        <f>AG31*(1-$B$2)-AG18*$B$4</f>
        <v>20721.5</v>
      </c>
      <c r="AI166" s="97">
        <f>AI31*(1-$B$2)-AI18*$B$4</f>
        <v>5247.5</v>
      </c>
      <c r="AJ166" s="97"/>
      <c r="AK166" s="97">
        <f>AK31*(1-$B$2)-AK18*$B$4</f>
        <v>9692</v>
      </c>
      <c r="AL166" s="97"/>
      <c r="AM166" s="97"/>
      <c r="AN166" s="97">
        <f>AN31*(1-$B$2)-AN18*$B$4</f>
        <v>13434</v>
      </c>
      <c r="AO166" s="97">
        <f>AO31*(1-$B$2)-AO18*$B$4</f>
        <v>10499.5</v>
      </c>
      <c r="AP166" s="97">
        <f>AP31*(1-$B$2)-AP18*$B$4</f>
        <v>12975.5</v>
      </c>
    </row>
    <row r="167" spans="1:83" customFormat="1" ht="24" hidden="1" customHeight="1" outlineLevel="2">
      <c r="B167" s="207" t="s">
        <v>650</v>
      </c>
      <c r="C167" s="97" t="e">
        <f>#REF!*(1-$B$2)-D22*$B$4</f>
        <v>#REF!</v>
      </c>
      <c r="D167" s="97" t="e">
        <f>#REF!*(1-$B$2)-#REF!*$B$4</f>
        <v>#REF!</v>
      </c>
      <c r="G167" s="74"/>
      <c r="H167" s="74"/>
      <c r="I167" s="74"/>
      <c r="J167" s="74"/>
      <c r="K167" s="149"/>
      <c r="L167" s="150"/>
      <c r="M167" s="149"/>
      <c r="N167" s="149"/>
      <c r="O167" s="149"/>
      <c r="P167" s="149"/>
      <c r="Q167" s="149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I167" s="149"/>
      <c r="AJ167" s="149"/>
      <c r="AK167" s="149"/>
      <c r="AL167" s="149"/>
      <c r="AM167" s="149"/>
      <c r="AN167" s="149"/>
      <c r="AO167" s="149"/>
      <c r="AP167" s="149"/>
    </row>
    <row r="168" spans="1:83" customFormat="1" ht="37.5" hidden="1" outlineLevel="2">
      <c r="B168" s="208" t="s">
        <v>651</v>
      </c>
      <c r="C168" s="97">
        <f>C32*(1-$B$2)-D23*$B$4</f>
        <v>-270</v>
      </c>
      <c r="D168" s="97" t="e">
        <f>D32*(1-$B$2)-#REF!*$B$4</f>
        <v>#REF!</v>
      </c>
      <c r="E168" s="74"/>
      <c r="F168" s="74"/>
      <c r="G168" s="74"/>
      <c r="H168" s="74"/>
      <c r="I168" s="74"/>
      <c r="J168" s="74"/>
      <c r="K168" s="151"/>
      <c r="L168" s="74"/>
    </row>
    <row r="169" spans="1:83" customFormat="1" ht="48" hidden="1" customHeight="1" outlineLevel="2">
      <c r="B169" s="209" t="s">
        <v>604</v>
      </c>
      <c r="C169" s="97" t="e">
        <f>#REF!*(1-$B$2)-D21*$B$4</f>
        <v>#REF!</v>
      </c>
      <c r="D169" s="97" t="e">
        <f>#REF!*(1-$B$2)-#REF!*$B$4</f>
        <v>#REF!</v>
      </c>
      <c r="G169" s="74"/>
      <c r="H169" s="74"/>
      <c r="I169" s="74"/>
      <c r="J169" s="74"/>
      <c r="L169" s="74"/>
    </row>
    <row r="170" spans="1:83" customFormat="1" hidden="1" outlineLevel="2">
      <c r="G170" s="74"/>
      <c r="H170" s="74"/>
      <c r="I170" s="74"/>
      <c r="J170" s="74"/>
      <c r="L170" s="74"/>
    </row>
    <row r="171" spans="1:83" customFormat="1" hidden="1" outlineLevel="1">
      <c r="G171" s="74"/>
      <c r="H171" s="74"/>
      <c r="I171" s="74"/>
      <c r="J171" s="74"/>
      <c r="L171" s="74"/>
    </row>
    <row r="172" spans="1:83" customFormat="1" hidden="1" outlineLevel="1">
      <c r="G172" s="74"/>
      <c r="H172" s="74"/>
      <c r="I172" s="74"/>
      <c r="J172" s="74"/>
      <c r="L172" s="152"/>
      <c r="M172" s="64"/>
      <c r="N172" s="64"/>
      <c r="O172" s="64"/>
      <c r="P172" s="64"/>
      <c r="Q172" s="64"/>
      <c r="R172" s="64"/>
      <c r="S172" s="64"/>
      <c r="T172" s="64"/>
      <c r="U172" s="64"/>
      <c r="V172" s="64"/>
      <c r="W172" s="64"/>
    </row>
    <row r="173" spans="1:83" collapsed="1"/>
    <row r="197" spans="62:83">
      <c r="BJ197" s="66"/>
      <c r="BK197" s="66"/>
      <c r="BL197" s="66"/>
      <c r="CC197" s="24"/>
      <c r="CD197" s="24"/>
      <c r="CE197" s="24"/>
    </row>
    <row r="198" spans="62:83">
      <c r="BJ198" s="66"/>
      <c r="BK198" s="66"/>
      <c r="BL198" s="66"/>
      <c r="CC198" s="24"/>
      <c r="CD198" s="24"/>
      <c r="CE198" s="24"/>
    </row>
    <row r="199" spans="62:83">
      <c r="BJ199" s="66"/>
      <c r="BK199" s="66"/>
      <c r="BL199" s="66"/>
      <c r="CC199" s="24"/>
      <c r="CD199" s="24"/>
      <c r="CE199" s="24"/>
    </row>
    <row r="200" spans="62:83">
      <c r="BJ200" s="66"/>
      <c r="BK200" s="66"/>
      <c r="BL200" s="66"/>
      <c r="CC200" s="24"/>
      <c r="CD200" s="24"/>
      <c r="CE200" s="24"/>
    </row>
    <row r="201" spans="62:83">
      <c r="BJ201" s="66"/>
      <c r="BK201" s="66"/>
      <c r="BL201" s="66"/>
      <c r="CC201" s="24"/>
      <c r="CD201" s="24"/>
      <c r="CE201" s="24"/>
    </row>
    <row r="202" spans="62:83">
      <c r="BJ202" s="66"/>
      <c r="BK202" s="66"/>
      <c r="BL202" s="66"/>
      <c r="CC202" s="24"/>
      <c r="CD202" s="24"/>
      <c r="CE202" s="24"/>
    </row>
    <row r="203" spans="62:83">
      <c r="BJ203" s="66"/>
      <c r="BK203" s="66"/>
      <c r="BL203" s="66"/>
      <c r="CC203" s="24"/>
      <c r="CD203" s="24"/>
      <c r="CE203" s="24"/>
    </row>
    <row r="204" spans="62:83">
      <c r="BJ204" s="66"/>
      <c r="BK204" s="66"/>
      <c r="BL204" s="66"/>
      <c r="CC204" s="24"/>
      <c r="CD204" s="24"/>
      <c r="CE204" s="24"/>
    </row>
    <row r="205" spans="62:83">
      <c r="BJ205" s="66"/>
      <c r="BK205" s="66"/>
      <c r="BL205" s="66"/>
      <c r="CC205" s="24"/>
      <c r="CD205" s="24"/>
      <c r="CE205" s="24"/>
    </row>
    <row r="206" spans="62:83">
      <c r="BJ206" s="66"/>
      <c r="BK206" s="66"/>
      <c r="BL206" s="66"/>
      <c r="CC206" s="24"/>
      <c r="CD206" s="24"/>
      <c r="CE206" s="24"/>
    </row>
    <row r="207" spans="62:83">
      <c r="BJ207" s="66"/>
      <c r="BK207" s="66"/>
      <c r="BL207" s="66"/>
      <c r="CC207" s="24"/>
      <c r="CD207" s="24"/>
      <c r="CE207" s="24"/>
    </row>
    <row r="208" spans="62:83">
      <c r="BJ208" s="66"/>
      <c r="BK208" s="66"/>
      <c r="BL208" s="66"/>
      <c r="CC208" s="24"/>
      <c r="CD208" s="24"/>
      <c r="CE208" s="24"/>
    </row>
    <row r="209" spans="62:83">
      <c r="BJ209" s="66"/>
      <c r="BK209" s="66"/>
      <c r="BL209" s="66"/>
      <c r="CC209" s="24"/>
      <c r="CD209" s="24"/>
      <c r="CE209" s="24"/>
    </row>
    <row r="210" spans="62:83">
      <c r="BJ210" s="66"/>
      <c r="BK210" s="66"/>
      <c r="BL210" s="66"/>
      <c r="CC210" s="24"/>
      <c r="CD210" s="24"/>
      <c r="CE210" s="24"/>
    </row>
    <row r="211" spans="62:83">
      <c r="BJ211" s="66"/>
      <c r="BK211" s="66"/>
      <c r="BL211" s="66"/>
      <c r="CC211" s="24"/>
      <c r="CD211" s="24"/>
      <c r="CE211" s="24"/>
    </row>
    <row r="212" spans="62:83">
      <c r="BJ212" s="66"/>
      <c r="BK212" s="66"/>
      <c r="BL212" s="66"/>
      <c r="CC212" s="24"/>
      <c r="CD212" s="24"/>
      <c r="CE212" s="24"/>
    </row>
    <row r="213" spans="62:83">
      <c r="BJ213" s="66"/>
      <c r="BK213" s="66"/>
      <c r="BL213" s="66"/>
      <c r="CC213" s="24"/>
      <c r="CD213" s="24"/>
      <c r="CE213" s="24"/>
    </row>
    <row r="214" spans="62:83">
      <c r="BJ214" s="66"/>
      <c r="BK214" s="66"/>
      <c r="BL214" s="66"/>
      <c r="CC214" s="24"/>
      <c r="CD214" s="24"/>
      <c r="CE214" s="24"/>
    </row>
    <row r="215" spans="62:83">
      <c r="BJ215" s="66"/>
      <c r="BK215" s="66"/>
      <c r="BL215" s="66"/>
      <c r="CC215" s="24"/>
      <c r="CD215" s="24"/>
      <c r="CE215" s="24"/>
    </row>
    <row r="216" spans="62:83">
      <c r="BJ216" s="66"/>
      <c r="BK216" s="66"/>
      <c r="BL216" s="66"/>
      <c r="CC216" s="24"/>
      <c r="CD216" s="24"/>
      <c r="CE216" s="24"/>
    </row>
    <row r="217" spans="62:83">
      <c r="BJ217" s="66"/>
      <c r="BK217" s="66"/>
      <c r="BL217" s="66"/>
      <c r="CC217" s="24"/>
      <c r="CD217" s="24"/>
      <c r="CE217" s="24"/>
    </row>
    <row r="218" spans="62:83">
      <c r="BJ218" s="66"/>
      <c r="BK218" s="66"/>
      <c r="BL218" s="66"/>
      <c r="CC218" s="24"/>
      <c r="CD218" s="24"/>
      <c r="CE218" s="24"/>
    </row>
    <row r="219" spans="62:83">
      <c r="BJ219" s="66"/>
      <c r="BK219" s="66"/>
      <c r="BL219" s="66"/>
      <c r="CC219" s="24"/>
      <c r="CD219" s="24"/>
      <c r="CE219" s="24"/>
    </row>
    <row r="220" spans="62:83">
      <c r="BJ220" s="66"/>
      <c r="BK220" s="66"/>
      <c r="BL220" s="66"/>
      <c r="CC220" s="24"/>
      <c r="CD220" s="24"/>
      <c r="CE220" s="24"/>
    </row>
    <row r="221" spans="62:83">
      <c r="BJ221" s="66"/>
      <c r="BK221" s="66"/>
      <c r="BL221" s="66"/>
      <c r="CC221" s="24"/>
      <c r="CD221" s="24"/>
      <c r="CE221" s="24"/>
    </row>
    <row r="222" spans="62:83">
      <c r="BJ222" s="66"/>
      <c r="BK222" s="66"/>
      <c r="BL222" s="66"/>
      <c r="CC222" s="24"/>
      <c r="CD222" s="24"/>
      <c r="CE222" s="24"/>
    </row>
    <row r="223" spans="62:83">
      <c r="BJ223" s="66"/>
      <c r="BK223" s="66"/>
      <c r="BL223" s="66"/>
      <c r="CC223" s="24"/>
      <c r="CD223" s="24"/>
      <c r="CE223" s="24"/>
    </row>
    <row r="224" spans="62:83">
      <c r="BJ224" s="66"/>
      <c r="BK224" s="66"/>
      <c r="BL224" s="66"/>
      <c r="CC224" s="24"/>
      <c r="CD224" s="24"/>
      <c r="CE224" s="24"/>
    </row>
    <row r="225" spans="62:83">
      <c r="BJ225" s="66"/>
      <c r="BK225" s="66"/>
      <c r="BL225" s="66"/>
      <c r="CC225" s="24"/>
      <c r="CD225" s="24"/>
      <c r="CE225" s="24"/>
    </row>
    <row r="226" spans="62:83">
      <c r="BJ226" s="66"/>
      <c r="BK226" s="66"/>
      <c r="BL226" s="66"/>
      <c r="CC226" s="24"/>
      <c r="CD226" s="24"/>
      <c r="CE226" s="24"/>
    </row>
    <row r="227" spans="62:83">
      <c r="BJ227" s="66"/>
      <c r="BK227" s="66"/>
      <c r="BL227" s="66"/>
      <c r="CC227" s="24"/>
      <c r="CD227" s="24"/>
      <c r="CE227" s="24"/>
    </row>
    <row r="228" spans="62:83">
      <c r="BJ228" s="66"/>
      <c r="BK228" s="66"/>
      <c r="BL228" s="66"/>
      <c r="CC228" s="24"/>
      <c r="CD228" s="24"/>
      <c r="CE228" s="24"/>
    </row>
    <row r="229" spans="62:83">
      <c r="BJ229" s="66"/>
      <c r="BK229" s="66"/>
      <c r="BL229" s="66"/>
      <c r="CC229" s="24"/>
      <c r="CD229" s="24"/>
      <c r="CE229" s="24"/>
    </row>
    <row r="230" spans="62:83">
      <c r="BJ230" s="66"/>
      <c r="BK230" s="66"/>
      <c r="BL230" s="66"/>
      <c r="CC230" s="24"/>
      <c r="CD230" s="24"/>
      <c r="CE230" s="24"/>
    </row>
    <row r="231" spans="62:83">
      <c r="BJ231" s="66"/>
      <c r="BK231" s="66"/>
      <c r="BL231" s="66"/>
      <c r="CC231" s="24"/>
      <c r="CD231" s="24"/>
      <c r="CE231" s="24"/>
    </row>
    <row r="232" spans="62:83">
      <c r="BJ232" s="66"/>
      <c r="BK232" s="66"/>
      <c r="BL232" s="66"/>
      <c r="CC232" s="24"/>
      <c r="CD232" s="24"/>
      <c r="CE232" s="24"/>
    </row>
    <row r="233" spans="62:83">
      <c r="BJ233" s="66"/>
      <c r="BK233" s="66"/>
      <c r="BL233" s="66"/>
      <c r="CC233" s="24"/>
      <c r="CD233" s="24"/>
      <c r="CE233" s="24"/>
    </row>
    <row r="234" spans="62:83">
      <c r="BJ234" s="66"/>
      <c r="BK234" s="66"/>
      <c r="BL234" s="66"/>
      <c r="CC234" s="24"/>
      <c r="CD234" s="24"/>
      <c r="CE234" s="24"/>
    </row>
    <row r="235" spans="62:83">
      <c r="BJ235" s="66"/>
      <c r="BK235" s="66"/>
      <c r="BL235" s="66"/>
      <c r="CC235" s="24"/>
      <c r="CD235" s="24"/>
      <c r="CE235" s="24"/>
    </row>
    <row r="236" spans="62:83">
      <c r="BJ236" s="66"/>
      <c r="BK236" s="66"/>
      <c r="BL236" s="66"/>
      <c r="CC236" s="24"/>
      <c r="CD236" s="24"/>
      <c r="CE236" s="24"/>
    </row>
    <row r="237" spans="62:83">
      <c r="BJ237" s="66"/>
      <c r="BK237" s="66"/>
      <c r="BL237" s="66"/>
      <c r="CC237" s="24"/>
      <c r="CD237" s="24"/>
      <c r="CE237" s="24"/>
    </row>
    <row r="238" spans="62:83">
      <c r="BJ238" s="66"/>
      <c r="BK238" s="66"/>
      <c r="BL238" s="66"/>
      <c r="CC238" s="24"/>
      <c r="CD238" s="24"/>
      <c r="CE238" s="24"/>
    </row>
    <row r="239" spans="62:83">
      <c r="BJ239" s="66"/>
      <c r="BK239" s="66"/>
      <c r="BL239" s="66"/>
      <c r="CC239" s="24"/>
      <c r="CD239" s="24"/>
      <c r="CE239" s="24"/>
    </row>
    <row r="240" spans="62:83">
      <c r="BJ240" s="66"/>
      <c r="BK240" s="66"/>
      <c r="BL240" s="66"/>
      <c r="CC240" s="24"/>
      <c r="CD240" s="24"/>
      <c r="CE240" s="24"/>
    </row>
    <row r="241" spans="62:83">
      <c r="BJ241" s="66"/>
      <c r="BK241" s="66"/>
      <c r="BL241" s="66"/>
      <c r="CC241" s="24"/>
      <c r="CD241" s="24"/>
      <c r="CE241" s="24"/>
    </row>
    <row r="242" spans="62:83">
      <c r="BJ242" s="66"/>
      <c r="BK242" s="66"/>
      <c r="BL242" s="66"/>
      <c r="CC242" s="24"/>
      <c r="CD242" s="24"/>
      <c r="CE242" s="24"/>
    </row>
    <row r="243" spans="62:83">
      <c r="BJ243" s="66"/>
      <c r="BK243" s="66"/>
      <c r="BL243" s="66"/>
      <c r="CC243" s="24"/>
      <c r="CD243" s="24"/>
      <c r="CE243" s="24"/>
    </row>
    <row r="244" spans="62:83">
      <c r="BJ244" s="66"/>
      <c r="BK244" s="66"/>
      <c r="BL244" s="66"/>
      <c r="CC244" s="24"/>
      <c r="CD244" s="24"/>
      <c r="CE244" s="24"/>
    </row>
    <row r="245" spans="62:83">
      <c r="BJ245" s="66"/>
      <c r="BK245" s="66"/>
      <c r="BL245" s="66"/>
      <c r="CC245" s="24"/>
      <c r="CD245" s="24"/>
      <c r="CE245" s="24"/>
    </row>
    <row r="246" spans="62:83">
      <c r="BJ246" s="66"/>
      <c r="BK246" s="66"/>
      <c r="BL246" s="66"/>
      <c r="CC246" s="24"/>
      <c r="CD246" s="24"/>
      <c r="CE246" s="24"/>
    </row>
    <row r="247" spans="62:83">
      <c r="BJ247" s="66"/>
      <c r="BK247" s="66"/>
      <c r="BL247" s="66"/>
      <c r="CC247" s="24"/>
      <c r="CD247" s="24"/>
      <c r="CE247" s="24"/>
    </row>
    <row r="248" spans="62:83">
      <c r="BJ248" s="66"/>
      <c r="BK248" s="66"/>
      <c r="BL248" s="66"/>
      <c r="CC248" s="24"/>
      <c r="CD248" s="24"/>
      <c r="CE248" s="24"/>
    </row>
    <row r="249" spans="62:83">
      <c r="BJ249" s="66"/>
      <c r="BK249" s="66"/>
      <c r="BL249" s="66"/>
      <c r="CC249" s="24"/>
      <c r="CD249" s="24"/>
      <c r="CE249" s="24"/>
    </row>
    <row r="250" spans="62:83">
      <c r="BJ250" s="66"/>
      <c r="BK250" s="66"/>
      <c r="BL250" s="66"/>
      <c r="CC250" s="24"/>
      <c r="CD250" s="24"/>
      <c r="CE250" s="24"/>
    </row>
    <row r="251" spans="62:83">
      <c r="BJ251" s="66"/>
      <c r="BK251" s="66"/>
      <c r="BL251" s="66"/>
      <c r="CC251" s="24"/>
      <c r="CD251" s="24"/>
      <c r="CE251" s="24"/>
    </row>
    <row r="252" spans="62:83">
      <c r="BJ252" s="66"/>
      <c r="BK252" s="66"/>
      <c r="BL252" s="66"/>
      <c r="CC252" s="24"/>
      <c r="CD252" s="24"/>
      <c r="CE252" s="24"/>
    </row>
    <row r="253" spans="62:83">
      <c r="BJ253" s="66"/>
      <c r="BK253" s="66"/>
      <c r="BL253" s="66"/>
      <c r="CC253" s="24"/>
      <c r="CD253" s="24"/>
      <c r="CE253" s="24"/>
    </row>
    <row r="254" spans="62:83">
      <c r="BJ254" s="66"/>
      <c r="BK254" s="66"/>
      <c r="BL254" s="66"/>
      <c r="CC254" s="24"/>
      <c r="CD254" s="24"/>
      <c r="CE254" s="24"/>
    </row>
    <row r="255" spans="62:83">
      <c r="BJ255" s="66"/>
      <c r="BK255" s="66"/>
      <c r="BL255" s="66"/>
      <c r="CC255" s="24"/>
      <c r="CD255" s="24"/>
      <c r="CE255" s="24"/>
    </row>
    <row r="256" spans="62:83">
      <c r="BJ256" s="66"/>
      <c r="BK256" s="66"/>
      <c r="BL256" s="66"/>
      <c r="CC256" s="24"/>
      <c r="CD256" s="24"/>
      <c r="CE256" s="24"/>
    </row>
    <row r="257" spans="62:83">
      <c r="BJ257" s="66"/>
      <c r="BK257" s="66"/>
      <c r="BL257" s="66"/>
      <c r="CC257" s="24"/>
      <c r="CD257" s="24"/>
      <c r="CE257" s="24"/>
    </row>
    <row r="258" spans="62:83">
      <c r="BJ258" s="66"/>
      <c r="BK258" s="66"/>
      <c r="BL258" s="66"/>
      <c r="CC258" s="24"/>
      <c r="CD258" s="24"/>
      <c r="CE258" s="24"/>
    </row>
    <row r="259" spans="62:83">
      <c r="BJ259" s="66"/>
      <c r="BK259" s="66"/>
      <c r="BL259" s="66"/>
      <c r="CC259" s="24"/>
      <c r="CD259" s="24"/>
      <c r="CE259" s="24"/>
    </row>
    <row r="260" spans="62:83">
      <c r="BJ260" s="66"/>
      <c r="BK260" s="66"/>
      <c r="BL260" s="66"/>
      <c r="CC260" s="24"/>
      <c r="CD260" s="24"/>
      <c r="CE260" s="24"/>
    </row>
    <row r="261" spans="62:83">
      <c r="BJ261" s="66"/>
      <c r="BK261" s="66"/>
      <c r="BL261" s="66"/>
      <c r="CC261" s="24"/>
      <c r="CD261" s="24"/>
      <c r="CE261" s="24"/>
    </row>
    <row r="262" spans="62:83">
      <c r="BJ262" s="66"/>
      <c r="BK262" s="66"/>
      <c r="BL262" s="66"/>
      <c r="CC262" s="24"/>
      <c r="CD262" s="24"/>
      <c r="CE262" s="24"/>
    </row>
    <row r="263" spans="62:83">
      <c r="BJ263" s="66"/>
      <c r="BK263" s="66"/>
      <c r="BL263" s="66"/>
      <c r="CC263" s="24"/>
      <c r="CD263" s="24"/>
      <c r="CE263" s="24"/>
    </row>
    <row r="264" spans="62:83">
      <c r="BJ264" s="66"/>
      <c r="BK264" s="66"/>
      <c r="BL264" s="66"/>
      <c r="CC264" s="24"/>
      <c r="CD264" s="24"/>
      <c r="CE264" s="24"/>
    </row>
    <row r="265" spans="62:83">
      <c r="BJ265" s="66"/>
      <c r="BK265" s="66"/>
      <c r="BL265" s="66"/>
      <c r="CC265" s="24"/>
      <c r="CD265" s="24"/>
      <c r="CE265" s="24"/>
    </row>
    <row r="266" spans="62:83">
      <c r="BJ266" s="66"/>
      <c r="BK266" s="66"/>
      <c r="BL266" s="66"/>
      <c r="CC266" s="24"/>
      <c r="CD266" s="24"/>
      <c r="CE266" s="24"/>
    </row>
    <row r="267" spans="62:83">
      <c r="BJ267" s="66"/>
      <c r="BK267" s="66"/>
      <c r="BL267" s="66"/>
      <c r="CC267" s="24"/>
      <c r="CD267" s="24"/>
      <c r="CE267" s="24"/>
    </row>
    <row r="268" spans="62:83">
      <c r="BJ268" s="66"/>
      <c r="BK268" s="66"/>
      <c r="BL268" s="66"/>
      <c r="CC268" s="24"/>
      <c r="CD268" s="24"/>
      <c r="CE268" s="24"/>
    </row>
    <row r="269" spans="62:83">
      <c r="BJ269" s="66"/>
      <c r="BK269" s="66"/>
      <c r="BL269" s="66"/>
      <c r="CC269" s="24"/>
      <c r="CD269" s="24"/>
      <c r="CE269" s="24"/>
    </row>
    <row r="270" spans="62:83">
      <c r="BJ270" s="66"/>
      <c r="BK270" s="66"/>
      <c r="BL270" s="66"/>
      <c r="CC270" s="24"/>
      <c r="CD270" s="24"/>
      <c r="CE270" s="24"/>
    </row>
    <row r="271" spans="62:83">
      <c r="BJ271" s="66"/>
      <c r="BK271" s="66"/>
      <c r="BL271" s="66"/>
      <c r="CC271" s="24"/>
      <c r="CD271" s="24"/>
      <c r="CE271" s="24"/>
    </row>
    <row r="272" spans="62:83">
      <c r="BJ272" s="66"/>
      <c r="BK272" s="66"/>
      <c r="BL272" s="66"/>
      <c r="CC272" s="24"/>
      <c r="CD272" s="24"/>
      <c r="CE272" s="24"/>
    </row>
    <row r="273" spans="62:83">
      <c r="BJ273" s="66"/>
      <c r="BK273" s="66"/>
      <c r="BL273" s="66"/>
      <c r="CC273" s="24"/>
      <c r="CD273" s="24"/>
      <c r="CE273" s="24"/>
    </row>
    <row r="274" spans="62:83">
      <c r="BJ274" s="66"/>
      <c r="BK274" s="66"/>
      <c r="BL274" s="66"/>
      <c r="CC274" s="24"/>
      <c r="CD274" s="24"/>
      <c r="CE274" s="24"/>
    </row>
    <row r="275" spans="62:83">
      <c r="BJ275" s="66"/>
      <c r="BK275" s="66"/>
      <c r="BL275" s="66"/>
      <c r="CC275" s="24"/>
      <c r="CD275" s="24"/>
      <c r="CE275" s="24"/>
    </row>
    <row r="276" spans="62:83">
      <c r="BJ276" s="66"/>
      <c r="BK276" s="66"/>
      <c r="BL276" s="66"/>
      <c r="CC276" s="24"/>
      <c r="CD276" s="24"/>
      <c r="CE276" s="24"/>
    </row>
    <row r="277" spans="62:83">
      <c r="BJ277" s="66"/>
      <c r="BK277" s="66"/>
      <c r="BL277" s="66"/>
      <c r="CC277" s="24"/>
      <c r="CD277" s="24"/>
      <c r="CE277" s="24"/>
    </row>
    <row r="278" spans="62:83">
      <c r="BJ278" s="66"/>
      <c r="BK278" s="66"/>
      <c r="BL278" s="66"/>
      <c r="CC278" s="24"/>
      <c r="CD278" s="24"/>
      <c r="CE278" s="24"/>
    </row>
    <row r="279" spans="62:83">
      <c r="BJ279" s="66"/>
      <c r="BK279" s="66"/>
      <c r="BL279" s="66"/>
      <c r="CC279" s="24"/>
      <c r="CD279" s="24"/>
      <c r="CE279" s="24"/>
    </row>
    <row r="280" spans="62:83">
      <c r="BJ280" s="66"/>
      <c r="BK280" s="66"/>
      <c r="BL280" s="66"/>
      <c r="CC280" s="24"/>
      <c r="CD280" s="24"/>
      <c r="CE280" s="24"/>
    </row>
    <row r="281" spans="62:83">
      <c r="BJ281" s="66"/>
      <c r="BK281" s="66"/>
      <c r="BL281" s="66"/>
      <c r="CC281" s="24"/>
      <c r="CD281" s="24"/>
      <c r="CE281" s="24"/>
    </row>
    <row r="282" spans="62:83">
      <c r="BJ282" s="66"/>
      <c r="BK282" s="66"/>
      <c r="BL282" s="66"/>
      <c r="CC282" s="24"/>
      <c r="CD282" s="24"/>
      <c r="CE282" s="24"/>
    </row>
    <row r="283" spans="62:83">
      <c r="BJ283" s="66"/>
      <c r="BK283" s="66"/>
      <c r="BL283" s="66"/>
      <c r="CC283" s="24"/>
      <c r="CD283" s="24"/>
      <c r="CE283" s="24"/>
    </row>
    <row r="284" spans="62:83">
      <c r="BJ284" s="66"/>
      <c r="BK284" s="66"/>
      <c r="BL284" s="66"/>
      <c r="CC284" s="24"/>
      <c r="CD284" s="24"/>
      <c r="CE284" s="24"/>
    </row>
    <row r="285" spans="62:83">
      <c r="BJ285" s="66"/>
      <c r="BK285" s="66"/>
      <c r="BL285" s="66"/>
      <c r="CC285" s="24"/>
      <c r="CD285" s="24"/>
      <c r="CE285" s="24"/>
    </row>
    <row r="286" spans="62:83">
      <c r="BJ286" s="66"/>
      <c r="BK286" s="66"/>
      <c r="BL286" s="66"/>
      <c r="CC286" s="24"/>
      <c r="CD286" s="24"/>
      <c r="CE286" s="24"/>
    </row>
    <row r="287" spans="62:83">
      <c r="BJ287" s="66"/>
      <c r="BK287" s="66"/>
      <c r="BL287" s="66"/>
      <c r="CC287" s="24"/>
      <c r="CD287" s="24"/>
      <c r="CE287" s="24"/>
    </row>
    <row r="288" spans="62:83">
      <c r="BJ288" s="66"/>
      <c r="BK288" s="66"/>
      <c r="BL288" s="66"/>
      <c r="CC288" s="24"/>
      <c r="CD288" s="24"/>
      <c r="CE288" s="24"/>
    </row>
    <row r="289" spans="62:83">
      <c r="BJ289" s="66"/>
      <c r="BK289" s="66"/>
      <c r="BL289" s="66"/>
      <c r="CC289" s="24"/>
      <c r="CD289" s="24"/>
      <c r="CE289" s="24"/>
    </row>
    <row r="290" spans="62:83">
      <c r="BJ290" s="66"/>
      <c r="BK290" s="66"/>
      <c r="BL290" s="66"/>
      <c r="CC290" s="24"/>
      <c r="CD290" s="24"/>
      <c r="CE290" s="24"/>
    </row>
    <row r="291" spans="62:83">
      <c r="BJ291" s="66"/>
      <c r="BK291" s="66"/>
      <c r="BL291" s="66"/>
      <c r="CC291" s="24"/>
      <c r="CD291" s="24"/>
      <c r="CE291" s="24"/>
    </row>
    <row r="292" spans="62:83">
      <c r="BJ292" s="66"/>
      <c r="BK292" s="66"/>
      <c r="BL292" s="66"/>
      <c r="CC292" s="24"/>
      <c r="CD292" s="24"/>
      <c r="CE292" s="24"/>
    </row>
    <row r="293" spans="62:83">
      <c r="BJ293" s="66"/>
      <c r="BK293" s="66"/>
      <c r="BL293" s="66"/>
      <c r="CC293" s="24"/>
      <c r="CD293" s="24"/>
      <c r="CE293" s="24"/>
    </row>
    <row r="294" spans="62:83">
      <c r="BJ294" s="66"/>
      <c r="BK294" s="66"/>
      <c r="BL294" s="66"/>
      <c r="CC294" s="24"/>
      <c r="CD294" s="24"/>
      <c r="CE294" s="24"/>
    </row>
    <row r="295" spans="62:83">
      <c r="BJ295" s="66"/>
      <c r="BK295" s="66"/>
      <c r="BL295" s="66"/>
      <c r="CC295" s="24"/>
      <c r="CD295" s="24"/>
      <c r="CE295" s="24"/>
    </row>
    <row r="296" spans="62:83">
      <c r="BJ296" s="66"/>
      <c r="BK296" s="66"/>
      <c r="BL296" s="66"/>
      <c r="CC296" s="24"/>
      <c r="CD296" s="24"/>
      <c r="CE296" s="24"/>
    </row>
    <row r="297" spans="62:83">
      <c r="BJ297" s="66"/>
      <c r="BK297" s="66"/>
      <c r="BL297" s="66"/>
      <c r="CC297" s="24"/>
      <c r="CD297" s="24"/>
      <c r="CE297" s="24"/>
    </row>
    <row r="298" spans="62:83">
      <c r="BJ298" s="66"/>
      <c r="BK298" s="66"/>
      <c r="BL298" s="66"/>
      <c r="CC298" s="24"/>
      <c r="CD298" s="24"/>
      <c r="CE298" s="24"/>
    </row>
    <row r="299" spans="62:83">
      <c r="BJ299" s="66"/>
      <c r="BK299" s="66"/>
      <c r="BL299" s="66"/>
      <c r="CC299" s="24"/>
      <c r="CD299" s="24"/>
      <c r="CE299" s="24"/>
    </row>
    <row r="300" spans="62:83">
      <c r="BJ300" s="66"/>
      <c r="BK300" s="66"/>
      <c r="BL300" s="66"/>
      <c r="CC300" s="24"/>
      <c r="CD300" s="24"/>
      <c r="CE300" s="24"/>
    </row>
    <row r="301" spans="62:83">
      <c r="BJ301" s="66"/>
      <c r="BK301" s="66"/>
      <c r="BL301" s="66"/>
      <c r="CC301" s="24"/>
      <c r="CD301" s="24"/>
      <c r="CE301" s="24"/>
    </row>
    <row r="302" spans="62:83">
      <c r="BJ302" s="66"/>
      <c r="BK302" s="66"/>
      <c r="BL302" s="66"/>
      <c r="CC302" s="24"/>
      <c r="CD302" s="24"/>
      <c r="CE302" s="24"/>
    </row>
    <row r="303" spans="62:83">
      <c r="BJ303" s="66"/>
      <c r="BK303" s="66"/>
      <c r="BL303" s="66"/>
      <c r="CC303" s="24"/>
      <c r="CD303" s="24"/>
      <c r="CE303" s="24"/>
    </row>
    <row r="304" spans="62:83">
      <c r="BJ304" s="66"/>
      <c r="BK304" s="66"/>
      <c r="BL304" s="66"/>
      <c r="CC304" s="24"/>
      <c r="CD304" s="24"/>
      <c r="CE304" s="24"/>
    </row>
    <row r="305" spans="62:83">
      <c r="BJ305" s="66"/>
      <c r="BK305" s="66"/>
      <c r="BL305" s="66"/>
      <c r="CC305" s="24"/>
      <c r="CD305" s="24"/>
      <c r="CE305" s="24"/>
    </row>
    <row r="306" spans="62:83">
      <c r="BJ306" s="66"/>
      <c r="BK306" s="66"/>
      <c r="BL306" s="66"/>
      <c r="CC306" s="24"/>
      <c r="CD306" s="24"/>
      <c r="CE306" s="24"/>
    </row>
    <row r="307" spans="62:83">
      <c r="BJ307" s="66"/>
      <c r="BK307" s="66"/>
      <c r="BL307" s="66"/>
      <c r="CC307" s="24"/>
      <c r="CD307" s="24"/>
      <c r="CE307" s="24"/>
    </row>
    <row r="308" spans="62:83">
      <c r="BJ308" s="66"/>
      <c r="BK308" s="66"/>
      <c r="BL308" s="66"/>
      <c r="CC308" s="24"/>
      <c r="CD308" s="24"/>
      <c r="CE308" s="24"/>
    </row>
    <row r="309" spans="62:83">
      <c r="BJ309" s="66"/>
      <c r="BK309" s="66"/>
      <c r="BL309" s="66"/>
      <c r="CC309" s="24"/>
      <c r="CD309" s="24"/>
      <c r="CE309" s="24"/>
    </row>
    <row r="310" spans="62:83">
      <c r="BJ310" s="66"/>
      <c r="BK310" s="66"/>
      <c r="BL310" s="66"/>
      <c r="CC310" s="24"/>
      <c r="CD310" s="24"/>
      <c r="CE310" s="24"/>
    </row>
    <row r="311" spans="62:83">
      <c r="BJ311" s="66"/>
      <c r="BK311" s="66"/>
      <c r="BL311" s="66"/>
      <c r="CC311" s="24"/>
      <c r="CD311" s="24"/>
      <c r="CE311" s="24"/>
    </row>
    <row r="312" spans="62:83">
      <c r="BJ312" s="66"/>
      <c r="BK312" s="66"/>
      <c r="BL312" s="66"/>
      <c r="CC312" s="24"/>
      <c r="CD312" s="24"/>
      <c r="CE312" s="24"/>
    </row>
    <row r="313" spans="62:83">
      <c r="BJ313" s="66"/>
      <c r="BK313" s="66"/>
      <c r="BL313" s="66"/>
      <c r="CC313" s="24"/>
      <c r="CD313" s="24"/>
      <c r="CE313" s="24"/>
    </row>
    <row r="314" spans="62:83">
      <c r="BJ314" s="66"/>
      <c r="BK314" s="66"/>
      <c r="BL314" s="66"/>
      <c r="CC314" s="24"/>
      <c r="CD314" s="24"/>
      <c r="CE314" s="24"/>
    </row>
    <row r="315" spans="62:83">
      <c r="BJ315" s="66"/>
      <c r="BK315" s="66"/>
      <c r="BL315" s="66"/>
      <c r="CC315" s="24"/>
      <c r="CD315" s="24"/>
      <c r="CE315" s="24"/>
    </row>
    <row r="316" spans="62:83">
      <c r="BJ316" s="66"/>
      <c r="BK316" s="66"/>
      <c r="BL316" s="66"/>
      <c r="CC316" s="24"/>
      <c r="CD316" s="24"/>
      <c r="CE316" s="24"/>
    </row>
    <row r="317" spans="62:83">
      <c r="BJ317" s="66"/>
      <c r="BK317" s="66"/>
      <c r="BL317" s="66"/>
      <c r="CC317" s="24"/>
      <c r="CD317" s="24"/>
      <c r="CE317" s="24"/>
    </row>
    <row r="318" spans="62:83">
      <c r="BJ318" s="66"/>
      <c r="BK318" s="66"/>
      <c r="BL318" s="66"/>
      <c r="CC318" s="24"/>
      <c r="CD318" s="24"/>
      <c r="CE318" s="24"/>
    </row>
    <row r="319" spans="62:83">
      <c r="BJ319" s="66"/>
      <c r="BK319" s="66"/>
      <c r="BL319" s="66"/>
      <c r="CC319" s="24"/>
      <c r="CD319" s="24"/>
      <c r="CE319" s="24"/>
    </row>
    <row r="320" spans="62:83">
      <c r="BJ320" s="66"/>
      <c r="BK320" s="66"/>
      <c r="BL320" s="66"/>
      <c r="CC320" s="24"/>
      <c r="CD320" s="24"/>
      <c r="CE320" s="24"/>
    </row>
    <row r="321" spans="62:83">
      <c r="BJ321" s="66"/>
      <c r="BK321" s="66"/>
      <c r="BL321" s="66"/>
      <c r="CC321" s="24"/>
      <c r="CD321" s="24"/>
      <c r="CE321" s="24"/>
    </row>
    <row r="322" spans="62:83">
      <c r="BJ322" s="66"/>
      <c r="BK322" s="66"/>
      <c r="BL322" s="66"/>
      <c r="CC322" s="24"/>
      <c r="CD322" s="24"/>
      <c r="CE322" s="24"/>
    </row>
    <row r="323" spans="62:83">
      <c r="BJ323" s="66"/>
      <c r="BK323" s="66"/>
      <c r="BL323" s="66"/>
      <c r="CC323" s="24"/>
      <c r="CD323" s="24"/>
      <c r="CE323" s="24"/>
    </row>
    <row r="324" spans="62:83">
      <c r="BJ324" s="66"/>
      <c r="BK324" s="66"/>
      <c r="BL324" s="66"/>
      <c r="CC324" s="24"/>
      <c r="CD324" s="24"/>
      <c r="CE324" s="24"/>
    </row>
    <row r="325" spans="62:83">
      <c r="BJ325" s="66"/>
      <c r="BK325" s="66"/>
      <c r="BL325" s="66"/>
      <c r="CC325" s="24"/>
      <c r="CD325" s="24"/>
      <c r="CE325" s="24"/>
    </row>
    <row r="326" spans="62:83">
      <c r="BJ326" s="66"/>
      <c r="BK326" s="66"/>
      <c r="BL326" s="66"/>
      <c r="CC326" s="24"/>
      <c r="CD326" s="24"/>
      <c r="CE326" s="24"/>
    </row>
    <row r="327" spans="62:83">
      <c r="BJ327" s="66"/>
      <c r="BK327" s="66"/>
      <c r="BL327" s="66"/>
      <c r="CC327" s="24"/>
      <c r="CD327" s="24"/>
      <c r="CE327" s="24"/>
    </row>
    <row r="328" spans="62:83">
      <c r="BJ328" s="66"/>
      <c r="BK328" s="66"/>
      <c r="BL328" s="66"/>
      <c r="CC328" s="24"/>
      <c r="CD328" s="24"/>
      <c r="CE328" s="24"/>
    </row>
    <row r="329" spans="62:83">
      <c r="BJ329" s="66"/>
      <c r="BK329" s="66"/>
      <c r="BL329" s="66"/>
      <c r="CC329" s="24"/>
      <c r="CD329" s="24"/>
      <c r="CE329" s="24"/>
    </row>
    <row r="330" spans="62:83">
      <c r="BJ330" s="66"/>
      <c r="BK330" s="66"/>
      <c r="BL330" s="66"/>
      <c r="CC330" s="24"/>
      <c r="CD330" s="24"/>
      <c r="CE330" s="24"/>
    </row>
    <row r="331" spans="62:83">
      <c r="BJ331" s="66"/>
      <c r="BK331" s="66"/>
      <c r="BL331" s="66"/>
      <c r="CC331" s="24"/>
      <c r="CD331" s="24"/>
      <c r="CE331" s="24"/>
    </row>
    <row r="332" spans="62:83">
      <c r="BJ332" s="66"/>
      <c r="BK332" s="66"/>
      <c r="BL332" s="66"/>
      <c r="CC332" s="24"/>
      <c r="CD332" s="24"/>
      <c r="CE332" s="24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283">
    <mergeCell ref="A93:B93"/>
    <mergeCell ref="A94:A105"/>
    <mergeCell ref="AS84:AX84"/>
    <mergeCell ref="AY84:BD84"/>
    <mergeCell ref="BE84:BF84"/>
    <mergeCell ref="BG84:BH84"/>
    <mergeCell ref="C85:D85"/>
    <mergeCell ref="E85:F85"/>
    <mergeCell ref="H85:J85"/>
    <mergeCell ref="R85:W85"/>
    <mergeCell ref="Y85:AB85"/>
    <mergeCell ref="AD85:AG85"/>
    <mergeCell ref="AI85:AL85"/>
    <mergeCell ref="AM85:AN85"/>
    <mergeCell ref="AO85:AP85"/>
    <mergeCell ref="AS85:AX85"/>
    <mergeCell ref="AY85:BD85"/>
    <mergeCell ref="BE85:BF85"/>
    <mergeCell ref="L82:L84"/>
    <mergeCell ref="M82:P82"/>
    <mergeCell ref="Q82:Q83"/>
    <mergeCell ref="R82:W82"/>
    <mergeCell ref="R86:S86"/>
    <mergeCell ref="U86:W86"/>
    <mergeCell ref="B88:C88"/>
    <mergeCell ref="A90:B91"/>
    <mergeCell ref="C90:D90"/>
    <mergeCell ref="A92:B92"/>
    <mergeCell ref="U83:W83"/>
    <mergeCell ref="Y83:Z83"/>
    <mergeCell ref="AA83:AB83"/>
    <mergeCell ref="AC83:AC84"/>
    <mergeCell ref="AD83:AE83"/>
    <mergeCell ref="B82:B86"/>
    <mergeCell ref="C82:D82"/>
    <mergeCell ref="E82:F82"/>
    <mergeCell ref="G82:G84"/>
    <mergeCell ref="H82:J82"/>
    <mergeCell ref="BG85:BH85"/>
    <mergeCell ref="Y82:AG82"/>
    <mergeCell ref="AI82:AP82"/>
    <mergeCell ref="AR82:AR87"/>
    <mergeCell ref="AS82:BH82"/>
    <mergeCell ref="C83:C84"/>
    <mergeCell ref="D83:D84"/>
    <mergeCell ref="E83:E84"/>
    <mergeCell ref="F83:F84"/>
    <mergeCell ref="M83:N83"/>
    <mergeCell ref="O83:P83"/>
    <mergeCell ref="R83:T83"/>
    <mergeCell ref="AS83:AX83"/>
    <mergeCell ref="AY83:BD83"/>
    <mergeCell ref="BE83:BF83"/>
    <mergeCell ref="AS86:BF86"/>
    <mergeCell ref="BG86:BH86"/>
    <mergeCell ref="AF83:AG83"/>
    <mergeCell ref="AI83:AJ83"/>
    <mergeCell ref="AK83:AL83"/>
    <mergeCell ref="AM83:AN83"/>
    <mergeCell ref="BG83:BH83"/>
    <mergeCell ref="AC12:AC13"/>
    <mergeCell ref="R14:W14"/>
    <mergeCell ref="Y14:AB14"/>
    <mergeCell ref="AD14:AG14"/>
    <mergeCell ref="AI14:AL14"/>
    <mergeCell ref="AM14:AN14"/>
    <mergeCell ref="AO14:AP14"/>
    <mergeCell ref="C11:D11"/>
    <mergeCell ref="E11:F11"/>
    <mergeCell ref="H11:J11"/>
    <mergeCell ref="M11:P11"/>
    <mergeCell ref="R11:W11"/>
    <mergeCell ref="Y11:AG11"/>
    <mergeCell ref="AI11:AP11"/>
    <mergeCell ref="M12:N12"/>
    <mergeCell ref="O12:P12"/>
    <mergeCell ref="R12:S12"/>
    <mergeCell ref="U12:W12"/>
    <mergeCell ref="Y12:Z12"/>
    <mergeCell ref="AA12:AB12"/>
    <mergeCell ref="AD12:AE12"/>
    <mergeCell ref="AF12:AG12"/>
    <mergeCell ref="AI12:AJ12"/>
    <mergeCell ref="AK12:AL12"/>
    <mergeCell ref="AM12:AN12"/>
    <mergeCell ref="AY27:BD27"/>
    <mergeCell ref="BE27:BF27"/>
    <mergeCell ref="BG27:BH27"/>
    <mergeCell ref="R15:S15"/>
    <mergeCell ref="U15:W15"/>
    <mergeCell ref="B21:C21"/>
    <mergeCell ref="B22:C22"/>
    <mergeCell ref="B23:C23"/>
    <mergeCell ref="C26:D26"/>
    <mergeCell ref="E26:F26"/>
    <mergeCell ref="H26:J26"/>
    <mergeCell ref="M26:P26"/>
    <mergeCell ref="R26:W26"/>
    <mergeCell ref="B11:B15"/>
    <mergeCell ref="C12:C13"/>
    <mergeCell ref="D12:D13"/>
    <mergeCell ref="E12:E13"/>
    <mergeCell ref="F12:F13"/>
    <mergeCell ref="G11:G13"/>
    <mergeCell ref="L11:L13"/>
    <mergeCell ref="Q11:Q12"/>
    <mergeCell ref="C14:D14"/>
    <mergeCell ref="E14:F14"/>
    <mergeCell ref="H14:J14"/>
    <mergeCell ref="U27:W27"/>
    <mergeCell ref="Y27:Z27"/>
    <mergeCell ref="AA27:AB27"/>
    <mergeCell ref="AD27:AE27"/>
    <mergeCell ref="AF27:AG27"/>
    <mergeCell ref="AI27:AJ27"/>
    <mergeCell ref="AK27:AL27"/>
    <mergeCell ref="AM27:AN27"/>
    <mergeCell ref="R27:T27"/>
    <mergeCell ref="AS27:AX27"/>
    <mergeCell ref="AS28:AX28"/>
    <mergeCell ref="AY28:BD28"/>
    <mergeCell ref="BE28:BF28"/>
    <mergeCell ref="BG28:BH28"/>
    <mergeCell ref="C29:D29"/>
    <mergeCell ref="E29:F29"/>
    <mergeCell ref="H29:J29"/>
    <mergeCell ref="R29:W29"/>
    <mergeCell ref="Y29:AB29"/>
    <mergeCell ref="AD29:AG29"/>
    <mergeCell ref="AI29:AL29"/>
    <mergeCell ref="AM29:AN29"/>
    <mergeCell ref="AO29:AP29"/>
    <mergeCell ref="AS29:AX29"/>
    <mergeCell ref="AY29:BD29"/>
    <mergeCell ref="BE29:BF29"/>
    <mergeCell ref="BG29:BH29"/>
    <mergeCell ref="AR26:AR31"/>
    <mergeCell ref="Y26:AG26"/>
    <mergeCell ref="AI26:AP26"/>
    <mergeCell ref="AS26:BH26"/>
    <mergeCell ref="M27:N27"/>
    <mergeCell ref="O27:P27"/>
    <mergeCell ref="R30:S30"/>
    <mergeCell ref="U30:W30"/>
    <mergeCell ref="AS30:BF30"/>
    <mergeCell ref="BG30:BH30"/>
    <mergeCell ref="B32:C32"/>
    <mergeCell ref="C34:D34"/>
    <mergeCell ref="A36:B36"/>
    <mergeCell ref="A37:B37"/>
    <mergeCell ref="C138:D138"/>
    <mergeCell ref="E138:F138"/>
    <mergeCell ref="H138:J138"/>
    <mergeCell ref="M138:P138"/>
    <mergeCell ref="R138:W138"/>
    <mergeCell ref="Y138:AG138"/>
    <mergeCell ref="AI138:AP138"/>
    <mergeCell ref="B26:B30"/>
    <mergeCell ref="C27:C28"/>
    <mergeCell ref="D27:D28"/>
    <mergeCell ref="E27:E28"/>
    <mergeCell ref="F27:F28"/>
    <mergeCell ref="G26:G28"/>
    <mergeCell ref="L26:L28"/>
    <mergeCell ref="Q26:Q27"/>
    <mergeCell ref="AC27:AC28"/>
    <mergeCell ref="AK139:AL139"/>
    <mergeCell ref="AM139:AN139"/>
    <mergeCell ref="C141:D141"/>
    <mergeCell ref="E141:F141"/>
    <mergeCell ref="H141:J141"/>
    <mergeCell ref="R141:W141"/>
    <mergeCell ref="Y141:AB141"/>
    <mergeCell ref="AD141:AG141"/>
    <mergeCell ref="AI141:AL141"/>
    <mergeCell ref="AM141:AN141"/>
    <mergeCell ref="M139:N139"/>
    <mergeCell ref="O139:P139"/>
    <mergeCell ref="R139:S139"/>
    <mergeCell ref="U139:W139"/>
    <mergeCell ref="Y139:Z139"/>
    <mergeCell ref="AA139:AB139"/>
    <mergeCell ref="AD139:AE139"/>
    <mergeCell ref="AF139:AG139"/>
    <mergeCell ref="AI139:AJ139"/>
    <mergeCell ref="AO141:AP141"/>
    <mergeCell ref="R142:S142"/>
    <mergeCell ref="U142:W142"/>
    <mergeCell ref="B144:C144"/>
    <mergeCell ref="C146:D146"/>
    <mergeCell ref="A148:B148"/>
    <mergeCell ref="A149:B149"/>
    <mergeCell ref="C162:D162"/>
    <mergeCell ref="E162:F162"/>
    <mergeCell ref="H162:J162"/>
    <mergeCell ref="M162:P162"/>
    <mergeCell ref="R162:W162"/>
    <mergeCell ref="Y162:AG162"/>
    <mergeCell ref="AI162:AP162"/>
    <mergeCell ref="A34:B35"/>
    <mergeCell ref="A146:B147"/>
    <mergeCell ref="AD163:AG163"/>
    <mergeCell ref="AO163:AP163"/>
    <mergeCell ref="C164:D164"/>
    <mergeCell ref="E164:F164"/>
    <mergeCell ref="H164:J164"/>
    <mergeCell ref="R164:W164"/>
    <mergeCell ref="C165:D165"/>
    <mergeCell ref="E165:F165"/>
    <mergeCell ref="A38:A49"/>
    <mergeCell ref="A150:A161"/>
    <mergeCell ref="B138:B142"/>
    <mergeCell ref="B162:B165"/>
    <mergeCell ref="C139:C140"/>
    <mergeCell ref="D139:D140"/>
    <mergeCell ref="E139:E140"/>
    <mergeCell ref="F139:F140"/>
    <mergeCell ref="G138:G140"/>
    <mergeCell ref="G162:G163"/>
    <mergeCell ref="L138:L140"/>
    <mergeCell ref="L162:L163"/>
    <mergeCell ref="Q138:Q139"/>
    <mergeCell ref="AC139:AC140"/>
    <mergeCell ref="BG55:BH55"/>
    <mergeCell ref="B54:B58"/>
    <mergeCell ref="C54:D54"/>
    <mergeCell ref="E54:F54"/>
    <mergeCell ref="G54:G56"/>
    <mergeCell ref="H54:J54"/>
    <mergeCell ref="L54:L56"/>
    <mergeCell ref="M54:P54"/>
    <mergeCell ref="Q54:Q55"/>
    <mergeCell ref="R54:W54"/>
    <mergeCell ref="R58:S58"/>
    <mergeCell ref="U58:W58"/>
    <mergeCell ref="BG57:BH57"/>
    <mergeCell ref="Y54:AG54"/>
    <mergeCell ref="AI54:AP54"/>
    <mergeCell ref="AR54:AR59"/>
    <mergeCell ref="AS54:BH54"/>
    <mergeCell ref="C55:C56"/>
    <mergeCell ref="D55:D56"/>
    <mergeCell ref="E55:E56"/>
    <mergeCell ref="F55:F56"/>
    <mergeCell ref="M55:N55"/>
    <mergeCell ref="O55:P55"/>
    <mergeCell ref="R55:T55"/>
    <mergeCell ref="U55:W55"/>
    <mergeCell ref="Y55:Z55"/>
    <mergeCell ref="AA55:AB55"/>
    <mergeCell ref="AC55:AC56"/>
    <mergeCell ref="AD55:AE55"/>
    <mergeCell ref="AF55:AG55"/>
    <mergeCell ref="AI55:AJ55"/>
    <mergeCell ref="AK55:AL55"/>
    <mergeCell ref="AM55:AN55"/>
    <mergeCell ref="AS55:AX55"/>
    <mergeCell ref="AY55:BD55"/>
    <mergeCell ref="BE55:BF55"/>
    <mergeCell ref="AS58:BF58"/>
    <mergeCell ref="BG58:BH58"/>
    <mergeCell ref="B60:C60"/>
    <mergeCell ref="A62:B63"/>
    <mergeCell ref="C62:D62"/>
    <mergeCell ref="A64:B64"/>
    <mergeCell ref="A65:B65"/>
    <mergeCell ref="A66:A77"/>
    <mergeCell ref="AS56:AX56"/>
    <mergeCell ref="AY56:BD56"/>
    <mergeCell ref="BE56:BF56"/>
    <mergeCell ref="BG56:BH56"/>
    <mergeCell ref="C57:D57"/>
    <mergeCell ref="E57:F57"/>
    <mergeCell ref="H57:J57"/>
    <mergeCell ref="R57:W57"/>
    <mergeCell ref="Y57:AB57"/>
    <mergeCell ref="AD57:AG57"/>
    <mergeCell ref="AI57:AL57"/>
    <mergeCell ref="AM57:AN57"/>
    <mergeCell ref="AO57:AP57"/>
    <mergeCell ref="AS57:AX57"/>
    <mergeCell ref="AY57:BD57"/>
    <mergeCell ref="BE57:BF57"/>
  </mergeCells>
  <pageMargins left="0.23622047244094499" right="0.23622047244094499" top="0.59055118110236204" bottom="0.31496062992126" header="0.59055118110236204" footer="0.31496062992126"/>
  <pageSetup paperSize="9" scale="59" firstPageNumber="47" orientation="landscape" useFirstPageNumber="1" r:id="rId1"/>
  <headerFooter>
    <oddFooter>&amp;L&amp;P&amp;R&amp;36ФУРНИТУРА</oddFooter>
  </headerFooter>
  <colBreaks count="3" manualBreakCount="3">
    <brk id="10" max="49" man="1"/>
    <brk id="23" max="49" man="1"/>
    <brk id="33" max="4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58">
    <tabColor theme="8" tint="0.39994506668294322"/>
  </sheetPr>
  <dimension ref="A1:L32"/>
  <sheetViews>
    <sheetView view="pageBreakPreview" zoomScale="85" zoomScaleNormal="110" zoomScalePageLayoutView="70" workbookViewId="0">
      <pane ySplit="5" topLeftCell="A6" activePane="bottomLeft" state="frozen"/>
      <selection pane="bottomLeft" activeCell="C11" sqref="C11"/>
    </sheetView>
  </sheetViews>
  <sheetFormatPr defaultColWidth="27.28515625" defaultRowHeight="15"/>
  <cols>
    <col min="1" max="1" width="22" style="24" customWidth="1"/>
    <col min="2" max="2" width="15.5703125" style="24" customWidth="1"/>
    <col min="3" max="6" width="30.7109375" style="24" customWidth="1"/>
    <col min="7" max="16384" width="27.28515625" style="24"/>
  </cols>
  <sheetData>
    <row r="1" spans="1:12" s="21" customFormat="1" ht="18" customHeight="1">
      <c r="A1" s="25"/>
      <c r="B1" s="25"/>
      <c r="C1" s="3" t="s">
        <v>20</v>
      </c>
      <c r="D1" s="25"/>
      <c r="E1" s="25"/>
      <c r="F1" s="25"/>
      <c r="L1" s="60" t="e">
        <f>Содержание!#REF!</f>
        <v>#REF!</v>
      </c>
    </row>
    <row r="2" spans="1:12">
      <c r="A2" s="1635" t="s">
        <v>652</v>
      </c>
      <c r="B2" s="1635"/>
      <c r="C2" s="1635"/>
      <c r="D2" s="1635"/>
      <c r="E2" s="1635"/>
      <c r="F2" s="1635"/>
    </row>
    <row r="3" spans="1:12" ht="100.5" customHeight="1">
      <c r="A3" s="1645" t="s">
        <v>219</v>
      </c>
      <c r="B3" s="1645"/>
      <c r="C3" s="26"/>
      <c r="D3" s="1562"/>
      <c r="E3" s="1564"/>
      <c r="F3" s="26"/>
    </row>
    <row r="4" spans="1:12" ht="28.5" customHeight="1">
      <c r="A4" s="1645"/>
      <c r="B4" s="1645"/>
      <c r="C4" s="27"/>
      <c r="D4" s="27"/>
      <c r="E4" s="28"/>
      <c r="F4" s="27"/>
    </row>
    <row r="5" spans="1:12">
      <c r="A5" s="1645"/>
      <c r="B5" s="1645"/>
      <c r="C5" s="29" t="s">
        <v>653</v>
      </c>
      <c r="D5" s="1636" t="s">
        <v>654</v>
      </c>
      <c r="E5" s="1636"/>
      <c r="F5" s="29" t="s">
        <v>655</v>
      </c>
    </row>
    <row r="6" spans="1:12" ht="3.75" customHeight="1"/>
    <row r="7" spans="1:12" s="22" customFormat="1" ht="3.75" customHeight="1">
      <c r="A7" s="30"/>
      <c r="B7" s="30"/>
      <c r="C7" s="21"/>
      <c r="D7" s="31"/>
      <c r="E7" s="32"/>
      <c r="F7" s="32"/>
    </row>
    <row r="8" spans="1:12" ht="18.75">
      <c r="A8" s="1637" t="s">
        <v>656</v>
      </c>
      <c r="B8" s="1637"/>
      <c r="C8" s="1637"/>
      <c r="D8" s="1637"/>
      <c r="E8" s="1637"/>
      <c r="F8" s="1637"/>
    </row>
    <row r="9" spans="1:12">
      <c r="A9" s="1632" t="s">
        <v>657</v>
      </c>
      <c r="B9" s="1632" t="s">
        <v>658</v>
      </c>
      <c r="C9" s="33" t="s">
        <v>659</v>
      </c>
      <c r="D9" s="33" t="s">
        <v>660</v>
      </c>
      <c r="E9" s="33" t="s">
        <v>661</v>
      </c>
      <c r="F9" s="34" t="s">
        <v>662</v>
      </c>
    </row>
    <row r="10" spans="1:12">
      <c r="A10" s="1633"/>
      <c r="B10" s="1633"/>
      <c r="C10" s="35" t="s">
        <v>98</v>
      </c>
      <c r="D10" s="36" t="s">
        <v>98</v>
      </c>
      <c r="E10" s="36" t="s">
        <v>98</v>
      </c>
      <c r="F10" s="35" t="s">
        <v>98</v>
      </c>
    </row>
    <row r="11" spans="1:12" ht="21.95" customHeight="1">
      <c r="A11" s="1641" t="s">
        <v>532</v>
      </c>
      <c r="B11" s="37" t="s">
        <v>663</v>
      </c>
      <c r="C11" s="38">
        <f>'механизмы база'!AS32*скидки_наценки!$D$10*скидки_наценки!$F$10/скидки_наценки!$B$4</f>
        <v>10300</v>
      </c>
      <c r="D11" s="38">
        <f>'механизмы база'!AY32*скидки_наценки!$D$10*скидки_наценки!$F$10/скидки_наценки!$B$4</f>
        <v>12550</v>
      </c>
      <c r="E11" s="38">
        <f>'механизмы база'!BE32*скидки_наценки!$D$10*скидки_наценки!$F$10/скидки_наценки!$B$4</f>
        <v>25600</v>
      </c>
      <c r="F11" s="38">
        <f>'механизмы база'!BG32*скидки_наценки!$D$10*скидки_наценки!$F$10/скидки_наценки!$B$4</f>
        <v>32650</v>
      </c>
    </row>
    <row r="12" spans="1:12" ht="21.95" customHeight="1">
      <c r="A12" s="1642"/>
      <c r="B12" s="39" t="s">
        <v>664</v>
      </c>
      <c r="C12" s="40">
        <f>'механизмы база'!AT32*скидки_наценки!$D$10*скидки_наценки!$F$10/скидки_наценки!$B$4</f>
        <v>12000</v>
      </c>
      <c r="D12" s="40">
        <f>'механизмы база'!AZ32*скидки_наценки!$D$10*скидки_наценки!$F$10/скидки_наценки!$B$4</f>
        <v>14150</v>
      </c>
      <c r="E12" s="40">
        <f>'механизмы база'!BF32*скидки_наценки!$D$10*скидки_наценки!$F$10/скидки_наценки!$B$4</f>
        <v>28250</v>
      </c>
      <c r="F12" s="40">
        <f>'механизмы база'!BH32*скидки_наценки!$D$10*скидки_наценки!$F$10/скидки_наценки!$B$4</f>
        <v>40800</v>
      </c>
    </row>
    <row r="13" spans="1:12" ht="21.95" customHeight="1">
      <c r="A13" s="1643" t="s">
        <v>665</v>
      </c>
      <c r="B13" s="41" t="s">
        <v>666</v>
      </c>
      <c r="C13" s="42">
        <f>'механизмы база'!AU32*скидки_наценки!$D$10*скидки_наценки!$F$10/скидки_наценки!$B$4</f>
        <v>12000</v>
      </c>
      <c r="D13" s="42">
        <f>'механизмы база'!BA32*скидки_наценки!$D$10*скидки_наценки!$F$10/скидки_наценки!$B$4</f>
        <v>14150</v>
      </c>
      <c r="E13" s="42" t="s">
        <v>244</v>
      </c>
      <c r="F13" s="42" t="s">
        <v>244</v>
      </c>
    </row>
    <row r="14" spans="1:12" ht="21.95" customHeight="1">
      <c r="A14" s="1642"/>
      <c r="B14" s="39" t="s">
        <v>664</v>
      </c>
      <c r="C14" s="40">
        <f>'механизмы база'!AV32*скидки_наценки!$D$10*скидки_наценки!$F$10/скидки_наценки!$B$4</f>
        <v>13650</v>
      </c>
      <c r="D14" s="40">
        <f>'механизмы база'!BB32*скидки_наценки!$D$10*скидки_наценки!$F$10/скидки_наценки!$B$4</f>
        <v>15850</v>
      </c>
      <c r="E14" s="40" t="s">
        <v>244</v>
      </c>
      <c r="F14" s="40" t="s">
        <v>244</v>
      </c>
    </row>
    <row r="15" spans="1:12" ht="21.95" customHeight="1">
      <c r="A15" s="1643" t="s">
        <v>667</v>
      </c>
      <c r="B15" s="41" t="s">
        <v>668</v>
      </c>
      <c r="C15" s="42">
        <f>'механизмы база'!AW32*скидки_наценки!$D$10*скидки_наценки!$F$10/скидки_наценки!$B$4</f>
        <v>13650</v>
      </c>
      <c r="D15" s="42">
        <f>'механизмы база'!BC32*скидки_наценки!$D$10*скидки_наценки!$F$10/скидки_наценки!$B$4</f>
        <v>15850</v>
      </c>
      <c r="E15" s="42">
        <f>E11+(D15-D11)</f>
        <v>28900</v>
      </c>
      <c r="F15" s="42" t="s">
        <v>244</v>
      </c>
    </row>
    <row r="16" spans="1:12" ht="21.95" customHeight="1">
      <c r="A16" s="1644"/>
      <c r="B16" s="43" t="s">
        <v>664</v>
      </c>
      <c r="C16" s="38">
        <f>'механизмы база'!AX32*скидки_наценки!$D$10*скидки_наценки!$F$10/скидки_наценки!$B$4</f>
        <v>15250</v>
      </c>
      <c r="D16" s="38">
        <f>'механизмы база'!BD32*скидки_наценки!$D$10*скидки_наценки!$F$10/скидки_наценки!$B$4</f>
        <v>17400</v>
      </c>
      <c r="E16" s="42">
        <f>E12+(D16-D12)</f>
        <v>31500</v>
      </c>
      <c r="F16" s="38" t="s">
        <v>244</v>
      </c>
    </row>
    <row r="17" spans="1:6" ht="18.75">
      <c r="A17" s="44" t="s">
        <v>669</v>
      </c>
      <c r="B17" s="45"/>
      <c r="C17" s="31"/>
      <c r="D17" s="31"/>
      <c r="E17" s="22"/>
    </row>
    <row r="18" spans="1:6" ht="15.75">
      <c r="A18" s="46" t="s">
        <v>626</v>
      </c>
      <c r="B18" s="37" t="s">
        <v>670</v>
      </c>
      <c r="C18" s="38">
        <f>'механизмы база'!AX34*скидки_наценки!$D$10*скидки_наценки!$F$10/скидки_наценки!$B$4</f>
        <v>690</v>
      </c>
      <c r="D18" s="47"/>
      <c r="E18"/>
    </row>
    <row r="19" spans="1:6" ht="15.75">
      <c r="A19" s="46" t="s">
        <v>627</v>
      </c>
      <c r="B19" s="37" t="s">
        <v>671</v>
      </c>
      <c r="C19" s="38">
        <f>'механизмы база'!AX35*скидки_наценки!$D$10*скидки_наценки!$F$10/скидки_наценки!$B$4</f>
        <v>985</v>
      </c>
      <c r="D19" s="31"/>
      <c r="E19"/>
    </row>
    <row r="20" spans="1:6" ht="15.75">
      <c r="A20" s="46" t="s">
        <v>628</v>
      </c>
      <c r="B20" s="37" t="s">
        <v>672</v>
      </c>
      <c r="C20" s="38">
        <f>'механизмы база'!AX36*скидки_наценки!$D$10*скидки_наценки!$F$10/скидки_наценки!$B$4</f>
        <v>1290</v>
      </c>
      <c r="D20" s="31"/>
      <c r="E20"/>
    </row>
    <row r="21" spans="1:6" ht="15.75">
      <c r="A21" s="48"/>
      <c r="B21" s="48"/>
      <c r="C21" s="49"/>
      <c r="D21" s="31"/>
      <c r="E21"/>
    </row>
    <row r="22" spans="1:6" ht="5.25" customHeight="1">
      <c r="A22"/>
      <c r="B22"/>
      <c r="C22"/>
      <c r="D22" s="31"/>
      <c r="E22"/>
    </row>
    <row r="23" spans="1:6" ht="18" customHeight="1">
      <c r="A23" s="1638" t="s">
        <v>673</v>
      </c>
      <c r="B23" s="1639"/>
      <c r="C23" s="1639"/>
      <c r="D23" s="1639"/>
      <c r="E23" s="1639"/>
      <c r="F23" s="1640"/>
    </row>
    <row r="24" spans="1:6">
      <c r="A24" s="1628" t="s">
        <v>657</v>
      </c>
      <c r="B24" s="1628" t="s">
        <v>658</v>
      </c>
      <c r="C24" s="50" t="s">
        <v>674</v>
      </c>
      <c r="D24" s="50" t="s">
        <v>675</v>
      </c>
      <c r="E24" s="50" t="s">
        <v>676</v>
      </c>
      <c r="F24" s="50" t="s">
        <v>677</v>
      </c>
    </row>
    <row r="25" spans="1:6" s="23" customFormat="1" ht="12.75">
      <c r="A25" s="1629"/>
      <c r="B25" s="1629"/>
      <c r="C25" s="51" t="s">
        <v>582</v>
      </c>
      <c r="D25" s="51" t="s">
        <v>582</v>
      </c>
      <c r="E25" s="51" t="s">
        <v>582</v>
      </c>
      <c r="F25" s="51" t="s">
        <v>582</v>
      </c>
    </row>
    <row r="26" spans="1:6" ht="21.95" customHeight="1">
      <c r="A26" s="1630" t="s">
        <v>678</v>
      </c>
      <c r="B26" s="52" t="s">
        <v>679</v>
      </c>
      <c r="C26" s="53">
        <f>'механизмы база'!AI31*скидки_наценки!$D$10*скидки_наценки!$F$10/скидки_наценки!$B$4</f>
        <v>23050</v>
      </c>
      <c r="D26" s="54">
        <f>CEILING(E26*0.89,50)</f>
        <v>46250</v>
      </c>
      <c r="E26" s="53">
        <f>'механизмы база'!AM31*скидки_наценки!$D$10*скидки_наценки!$F$10/скидки_наценки!$B$4</f>
        <v>51950</v>
      </c>
      <c r="F26" s="1634" t="s">
        <v>244</v>
      </c>
    </row>
    <row r="27" spans="1:6" ht="21.95" customHeight="1">
      <c r="A27" s="1631"/>
      <c r="B27" s="55" t="s">
        <v>680</v>
      </c>
      <c r="C27" s="53">
        <f>'механизмы база'!AJ31*скидки_наценки!$D$10*скидки_наценки!$F$10/скидки_наценки!$B$4</f>
        <v>27700</v>
      </c>
      <c r="D27" s="54">
        <f>CEILING(E27*0.89,50)</f>
        <v>54500</v>
      </c>
      <c r="E27" s="53">
        <f>'механизмы база'!AN31*скидки_наценки!$D$10*скидки_наценки!$F$10/скидки_наценки!$B$4</f>
        <v>61200</v>
      </c>
      <c r="F27" s="1634"/>
    </row>
    <row r="28" spans="1:6" s="22" customFormat="1">
      <c r="A28" s="56" t="s">
        <v>520</v>
      </c>
      <c r="B28" s="56"/>
      <c r="C28" s="31"/>
      <c r="D28" s="31"/>
      <c r="E28" s="31"/>
    </row>
    <row r="29" spans="1:6" s="22" customFormat="1">
      <c r="A29" s="57" t="s">
        <v>521</v>
      </c>
      <c r="B29" s="57"/>
      <c r="C29" s="31"/>
      <c r="D29" s="31"/>
      <c r="E29" s="31"/>
    </row>
    <row r="30" spans="1:6" s="22" customFormat="1" ht="12" customHeight="1">
      <c r="A30" s="58" t="s">
        <v>681</v>
      </c>
      <c r="B30" s="58"/>
      <c r="C30" s="21"/>
      <c r="D30" s="31"/>
      <c r="E30" s="32"/>
      <c r="F30" s="32"/>
    </row>
    <row r="32" spans="1:6">
      <c r="A32" s="59" t="s">
        <v>682</v>
      </c>
    </row>
  </sheetData>
  <mergeCells count="15">
    <mergeCell ref="A2:F2"/>
    <mergeCell ref="D3:E3"/>
    <mergeCell ref="D5:E5"/>
    <mergeCell ref="A8:F8"/>
    <mergeCell ref="A23:F23"/>
    <mergeCell ref="A9:A10"/>
    <mergeCell ref="A11:A12"/>
    <mergeCell ref="A13:A14"/>
    <mergeCell ref="A15:A16"/>
    <mergeCell ref="A3:B5"/>
    <mergeCell ref="A24:A25"/>
    <mergeCell ref="A26:A27"/>
    <mergeCell ref="B9:B10"/>
    <mergeCell ref="B24:B25"/>
    <mergeCell ref="F26:F27"/>
  </mergeCells>
  <conditionalFormatting sqref="C7">
    <cfRule type="cellIs" dxfId="1" priority="3" operator="equal">
      <formula>"нет"</formula>
    </cfRule>
  </conditionalFormatting>
  <conditionalFormatting sqref="C30">
    <cfRule type="cellIs" dxfId="0" priority="1" operator="equal">
      <formula>"нет"</formula>
    </cfRule>
  </conditionalFormatting>
  <hyperlinks>
    <hyperlink ref="C1" location="Содержание!A1" display="Вернуться в содержание"/>
  </hyperlinks>
  <printOptions horizontalCentered="1" verticalCentered="1"/>
  <pageMargins left="0.23622047244094499" right="0.23622047244094499" top="0.59055118110236204" bottom="0.31496062992126" header="0.59055118110236204" footer="0.31496062992126"/>
  <pageSetup paperSize="9" scale="83" firstPageNumber="61" orientation="landscape" useFirstPageNumber="1" r:id="rId1"/>
  <rowBreaks count="1" manualBreakCount="1">
    <brk id="27" max="5" man="1"/>
  </row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33"/>
  <sheetViews>
    <sheetView view="pageBreakPreview" zoomScale="80" zoomScaleNormal="60" zoomScalePageLayoutView="85" workbookViewId="0">
      <pane ySplit="1" topLeftCell="A2" activePane="bottomLeft" state="frozen"/>
      <selection pane="bottomLeft" activeCell="B8" sqref="B8"/>
    </sheetView>
  </sheetViews>
  <sheetFormatPr defaultColWidth="9.140625" defaultRowHeight="15"/>
  <cols>
    <col min="1" max="1" width="7" customWidth="1"/>
    <col min="2" max="2" width="38.140625" customWidth="1"/>
    <col min="3" max="3" width="20.7109375" customWidth="1"/>
    <col min="4" max="4" width="22.28515625" customWidth="1"/>
    <col min="5" max="5" width="27.7109375" customWidth="1"/>
    <col min="6" max="6" width="26.5703125" customWidth="1"/>
    <col min="7" max="7" width="9.28515625" customWidth="1"/>
    <col min="8" max="8" width="27.7109375" customWidth="1"/>
    <col min="9" max="9" width="12.42578125" customWidth="1"/>
    <col min="10" max="10" width="9.85546875" customWidth="1"/>
    <col min="11" max="11" width="14.42578125" customWidth="1"/>
    <col min="12" max="12" width="12.7109375" customWidth="1"/>
    <col min="13" max="13" width="14" customWidth="1"/>
    <col min="14" max="14" width="22" customWidth="1"/>
    <col min="15" max="15" width="21.28515625" customWidth="1"/>
  </cols>
  <sheetData>
    <row r="1" spans="1:6" s="1" customFormat="1" ht="18" customHeight="1">
      <c r="B1" s="3" t="s">
        <v>20</v>
      </c>
      <c r="C1" s="4"/>
    </row>
    <row r="3" spans="1:6" ht="15.75">
      <c r="B3" s="5"/>
      <c r="C3" s="6"/>
      <c r="D3" s="6"/>
      <c r="E3" s="6"/>
      <c r="F3" s="6"/>
    </row>
    <row r="4" spans="1:6" ht="15.75">
      <c r="B4" s="5" t="s">
        <v>683</v>
      </c>
    </row>
    <row r="6" spans="1:6">
      <c r="B6" s="1652" t="s">
        <v>684</v>
      </c>
      <c r="C6" s="1652"/>
      <c r="D6" s="7" t="s">
        <v>685</v>
      </c>
      <c r="E6" s="1652" t="s">
        <v>190</v>
      </c>
      <c r="F6" s="1652"/>
    </row>
    <row r="7" spans="1:6">
      <c r="B7" s="1646" t="s">
        <v>84</v>
      </c>
      <c r="C7" s="1647"/>
      <c r="D7" s="1647"/>
      <c r="E7" s="1647"/>
      <c r="F7" s="1648"/>
    </row>
    <row r="8" spans="1:6" ht="15.75">
      <c r="B8" s="8" t="s">
        <v>686</v>
      </c>
      <c r="C8" s="8"/>
      <c r="D8" s="9">
        <v>650</v>
      </c>
      <c r="E8" s="1653" t="s">
        <v>687</v>
      </c>
      <c r="F8" s="1653"/>
    </row>
    <row r="10" spans="1:6" ht="15.75">
      <c r="B10" s="5" t="s">
        <v>688</v>
      </c>
    </row>
    <row r="12" spans="1:6">
      <c r="B12" s="1652" t="s">
        <v>689</v>
      </c>
      <c r="C12" s="1652"/>
      <c r="D12" s="7" t="s">
        <v>685</v>
      </c>
      <c r="E12" s="1652" t="s">
        <v>190</v>
      </c>
      <c r="F12" s="1652"/>
    </row>
    <row r="13" spans="1:6">
      <c r="B13" s="1646" t="s">
        <v>690</v>
      </c>
      <c r="C13" s="1647"/>
      <c r="D13" s="1647"/>
      <c r="E13" s="1647"/>
      <c r="F13" s="1648"/>
    </row>
    <row r="14" spans="1:6" s="2" customFormat="1" ht="64.5" customHeight="1">
      <c r="B14" s="1649" t="s">
        <v>691</v>
      </c>
      <c r="C14" s="1649"/>
      <c r="D14" s="10">
        <v>3500</v>
      </c>
      <c r="E14" s="1650" t="s">
        <v>692</v>
      </c>
      <c r="F14" s="1651"/>
    </row>
    <row r="15" spans="1:6" s="2" customFormat="1" ht="39" hidden="1" customHeight="1">
      <c r="B15" s="1649" t="s">
        <v>693</v>
      </c>
      <c r="C15" s="1649"/>
      <c r="D15" s="10">
        <v>4800</v>
      </c>
      <c r="E15" s="11"/>
      <c r="F15" s="11"/>
    </row>
    <row r="16" spans="1:6" ht="33" customHeight="1">
      <c r="A16" s="12"/>
      <c r="B16" s="12"/>
    </row>
    <row r="17" spans="1:5" ht="21.75" customHeight="1">
      <c r="A17" s="12"/>
      <c r="B17" s="12"/>
    </row>
    <row r="18" spans="1:5" ht="18.75" customHeight="1">
      <c r="A18" s="12"/>
      <c r="B18" s="12"/>
    </row>
    <row r="19" spans="1:5" ht="18.75" customHeight="1">
      <c r="A19" s="12"/>
      <c r="B19" s="12"/>
    </row>
    <row r="20" spans="1:5" ht="15.75">
      <c r="B20" s="13"/>
    </row>
    <row r="21" spans="1:5" ht="18.75" customHeight="1">
      <c r="A21" s="12"/>
      <c r="B21" s="12"/>
    </row>
    <row r="22" spans="1:5" ht="15.75">
      <c r="B22" s="13"/>
    </row>
    <row r="23" spans="1:5">
      <c r="B23" s="14"/>
    </row>
    <row r="24" spans="1:5" ht="18.75">
      <c r="B24" s="15"/>
    </row>
    <row r="25" spans="1:5">
      <c r="B25" s="14"/>
    </row>
    <row r="26" spans="1:5" ht="21.75" customHeight="1"/>
    <row r="27" spans="1:5" ht="3" customHeight="1"/>
    <row r="28" spans="1:5" hidden="1">
      <c r="A28">
        <v>1.65</v>
      </c>
    </row>
    <row r="31" spans="1:5" ht="26.25">
      <c r="B31" s="16"/>
      <c r="D31" s="17"/>
    </row>
    <row r="32" spans="1:5" ht="26.25">
      <c r="B32" s="18"/>
      <c r="D32" s="17"/>
      <c r="E32" s="19"/>
    </row>
    <row r="33" spans="2:5" ht="26.25">
      <c r="B33" s="18"/>
      <c r="D33" s="20"/>
      <c r="E33" s="19"/>
    </row>
  </sheetData>
  <mergeCells count="10">
    <mergeCell ref="B13:F13"/>
    <mergeCell ref="B14:C14"/>
    <mergeCell ref="E14:F14"/>
    <mergeCell ref="B15:C15"/>
    <mergeCell ref="B6:C6"/>
    <mergeCell ref="E6:F6"/>
    <mergeCell ref="B7:F7"/>
    <mergeCell ref="E8:F8"/>
    <mergeCell ref="B12:C12"/>
    <mergeCell ref="E12:F12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65" firstPageNumber="68" orientation="portrait" useFirstPageNumber="1" r:id="rId1"/>
  <headerFooter>
    <oddFooter>&amp;L&amp;P&amp;R&amp;24&amp;G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K52"/>
  <sheetViews>
    <sheetView view="pageBreakPreview" zoomScale="55" zoomScaleNormal="55" zoomScalePageLayoutView="85" workbookViewId="0">
      <selection activeCell="C10" sqref="C10"/>
    </sheetView>
  </sheetViews>
  <sheetFormatPr defaultColWidth="9.140625" defaultRowHeight="15"/>
  <cols>
    <col min="1" max="1" width="6.140625" customWidth="1"/>
    <col min="2" max="2" width="7.7109375" style="429" customWidth="1"/>
    <col min="3" max="3" width="80.7109375" customWidth="1"/>
    <col min="4" max="4" width="7.7109375" customWidth="1"/>
    <col min="8" max="11" width="9.140625" hidden="1" customWidth="1"/>
  </cols>
  <sheetData>
    <row r="1" spans="2:11" ht="30" customHeight="1">
      <c r="B1" s="757"/>
      <c r="C1" s="1147" t="s">
        <v>68</v>
      </c>
      <c r="D1" s="1147"/>
      <c r="E1" s="758"/>
      <c r="H1" s="170" t="e">
        <f>VLOOKUP(G1,$J$1:$K$2,2,0)</f>
        <v>#N/A</v>
      </c>
      <c r="J1" t="s">
        <v>69</v>
      </c>
      <c r="K1" s="776">
        <v>0</v>
      </c>
    </row>
    <row r="2" spans="2:11" ht="30" customHeight="1">
      <c r="B2" s="757"/>
      <c r="C2" s="1147"/>
      <c r="D2" s="1147"/>
      <c r="E2" s="758"/>
      <c r="H2" s="170"/>
      <c r="K2" s="776"/>
    </row>
    <row r="3" spans="2:11" s="756" customFormat="1" ht="30" customHeight="1">
      <c r="E3" s="19"/>
    </row>
    <row r="4" spans="2:11" s="756" customFormat="1" ht="30" customHeight="1">
      <c r="B4" s="759"/>
      <c r="C4" s="760" t="s">
        <v>70</v>
      </c>
      <c r="E4" s="19"/>
    </row>
    <row r="5" spans="2:11" s="756" customFormat="1" ht="30" customHeight="1">
      <c r="B5" s="761">
        <v>1</v>
      </c>
      <c r="C5" s="762" t="s">
        <v>32</v>
      </c>
      <c r="D5" s="763"/>
      <c r="E5" s="19"/>
      <c r="K5" s="777"/>
    </row>
    <row r="6" spans="2:11" s="756" customFormat="1" ht="30" customHeight="1">
      <c r="B6" s="761">
        <v>2</v>
      </c>
      <c r="C6" s="762" t="s">
        <v>33</v>
      </c>
      <c r="D6" s="763"/>
      <c r="E6" s="19"/>
      <c r="K6" s="777"/>
    </row>
    <row r="7" spans="2:11" s="756" customFormat="1" ht="30" customHeight="1">
      <c r="B7" s="759"/>
      <c r="C7" s="760" t="s">
        <v>71</v>
      </c>
      <c r="E7" s="19"/>
    </row>
    <row r="8" spans="2:11" s="756" customFormat="1" ht="30" customHeight="1">
      <c r="B8" s="761">
        <v>3</v>
      </c>
      <c r="C8" s="762" t="s">
        <v>34</v>
      </c>
      <c r="D8" s="763"/>
      <c r="E8" s="19"/>
      <c r="K8" s="777"/>
    </row>
    <row r="9" spans="2:11" s="756" customFormat="1" ht="30" customHeight="1">
      <c r="B9" s="761">
        <v>4</v>
      </c>
      <c r="C9" s="762" t="s">
        <v>55</v>
      </c>
      <c r="D9" s="763"/>
      <c r="E9" s="19"/>
      <c r="K9" s="777"/>
    </row>
    <row r="10" spans="2:11" s="756" customFormat="1" ht="58.5" customHeight="1">
      <c r="B10" s="761">
        <v>5</v>
      </c>
      <c r="C10" s="762" t="s">
        <v>72</v>
      </c>
      <c r="D10" s="763"/>
      <c r="E10" s="19"/>
      <c r="K10" s="777"/>
    </row>
    <row r="11" spans="2:11" s="756" customFormat="1" ht="30" customHeight="1">
      <c r="B11" s="759"/>
      <c r="C11" s="760" t="s">
        <v>73</v>
      </c>
      <c r="E11" s="19"/>
    </row>
    <row r="12" spans="2:11" s="756" customFormat="1" ht="30" customHeight="1">
      <c r="B12" s="761">
        <v>6</v>
      </c>
      <c r="C12" s="762" t="s">
        <v>74</v>
      </c>
      <c r="D12" s="763"/>
      <c r="E12" s="19"/>
      <c r="K12" s="777"/>
    </row>
    <row r="13" spans="2:11" s="756" customFormat="1" ht="30" customHeight="1">
      <c r="B13" s="761">
        <v>7</v>
      </c>
      <c r="C13" s="762" t="s">
        <v>75</v>
      </c>
      <c r="D13" s="763"/>
      <c r="E13" s="19"/>
      <c r="K13" s="777"/>
    </row>
    <row r="14" spans="2:11" s="756" customFormat="1" ht="54.75" customHeight="1">
      <c r="B14" s="761">
        <v>8</v>
      </c>
      <c r="C14" s="762" t="s">
        <v>76</v>
      </c>
      <c r="D14" s="763"/>
      <c r="E14" s="19"/>
      <c r="K14" s="777"/>
    </row>
    <row r="15" spans="2:11" s="756" customFormat="1" ht="30" customHeight="1">
      <c r="B15" s="759"/>
      <c r="C15" s="760" t="s">
        <v>77</v>
      </c>
      <c r="E15" s="19"/>
    </row>
    <row r="16" spans="2:11" s="756" customFormat="1" ht="30" customHeight="1">
      <c r="B16" s="761">
        <v>9</v>
      </c>
      <c r="C16" s="762" t="s">
        <v>56</v>
      </c>
      <c r="D16" s="763"/>
      <c r="E16" s="19"/>
    </row>
    <row r="17" spans="2:5" s="756" customFormat="1" ht="30" customHeight="1">
      <c r="B17" s="761">
        <v>10</v>
      </c>
      <c r="C17" s="762" t="s">
        <v>52</v>
      </c>
      <c r="D17" s="763"/>
      <c r="E17" s="19"/>
    </row>
    <row r="18" spans="2:5" s="756" customFormat="1" ht="30" customHeight="1">
      <c r="B18" s="761">
        <v>11</v>
      </c>
      <c r="C18" s="762" t="s">
        <v>53</v>
      </c>
      <c r="D18" s="763"/>
      <c r="E18" s="19"/>
    </row>
    <row r="19" spans="2:5" s="756" customFormat="1" ht="30" customHeight="1">
      <c r="B19" s="761">
        <v>12</v>
      </c>
      <c r="C19" s="762" t="s">
        <v>78</v>
      </c>
      <c r="D19" s="763"/>
      <c r="E19" s="19"/>
    </row>
    <row r="20" spans="2:5" s="756" customFormat="1" ht="30" customHeight="1">
      <c r="D20" s="764"/>
    </row>
    <row r="21" spans="2:5" s="756" customFormat="1" ht="30" customHeight="1">
      <c r="B21" s="765"/>
      <c r="C21" s="760" t="s">
        <v>79</v>
      </c>
      <c r="D21" s="17"/>
    </row>
    <row r="22" spans="2:5" s="756" customFormat="1" ht="30" customHeight="1">
      <c r="B22" s="766">
        <v>15</v>
      </c>
      <c r="C22" s="762" t="s">
        <v>80</v>
      </c>
      <c r="D22" s="763"/>
    </row>
    <row r="23" spans="2:5" s="756" customFormat="1" ht="30" customHeight="1">
      <c r="B23" s="765"/>
      <c r="C23" s="760"/>
      <c r="D23" s="17"/>
    </row>
    <row r="24" spans="2:5" s="756" customFormat="1" ht="30" customHeight="1">
      <c r="B24" s="765"/>
      <c r="C24" s="760" t="s">
        <v>81</v>
      </c>
      <c r="D24" s="17"/>
    </row>
    <row r="25" spans="2:5" s="756" customFormat="1" ht="30" customHeight="1">
      <c r="B25" s="766">
        <v>16</v>
      </c>
      <c r="C25" s="762" t="s">
        <v>60</v>
      </c>
      <c r="D25" s="763"/>
    </row>
    <row r="26" spans="2:5" s="756" customFormat="1" ht="30" customHeight="1">
      <c r="B26" s="16"/>
      <c r="C26" s="767" t="s">
        <v>82</v>
      </c>
      <c r="D26" s="17"/>
      <c r="E26"/>
    </row>
    <row r="27" spans="2:5" s="756" customFormat="1" ht="30" customHeight="1">
      <c r="B27" s="768" t="s">
        <v>83</v>
      </c>
      <c r="C27" s="18" t="s">
        <v>84</v>
      </c>
      <c r="D27" s="17"/>
      <c r="E27" s="19"/>
    </row>
    <row r="28" spans="2:5" s="756" customFormat="1" ht="30" customHeight="1">
      <c r="B28" s="764"/>
      <c r="C28" s="764"/>
      <c r="D28" s="20"/>
      <c r="E28" s="769"/>
    </row>
    <row r="29" spans="2:5" s="756" customFormat="1" ht="30" customHeight="1">
      <c r="B29" s="765"/>
      <c r="C29" s="760"/>
      <c r="D29" s="17"/>
      <c r="E29" s="19"/>
    </row>
    <row r="30" spans="2:5" s="756" customFormat="1" ht="26.25">
      <c r="B30" s="766"/>
      <c r="C30" s="769"/>
      <c r="D30" s="17"/>
    </row>
    <row r="31" spans="2:5" s="756" customFormat="1" ht="30" customHeight="1">
      <c r="B31" s="764"/>
      <c r="C31" s="769"/>
      <c r="D31" s="17"/>
      <c r="E31"/>
    </row>
    <row r="32" spans="2:5" ht="30" customHeight="1">
      <c r="B32" s="764"/>
      <c r="C32" s="764"/>
      <c r="D32" s="12"/>
    </row>
    <row r="33" spans="1:5" ht="30" customHeight="1">
      <c r="B33" s="764"/>
      <c r="C33" s="764"/>
      <c r="D33" s="764"/>
      <c r="E33" s="770"/>
    </row>
    <row r="34" spans="1:5" ht="30" customHeight="1">
      <c r="B34" s="765"/>
      <c r="C34" s="20"/>
      <c r="D34" s="17"/>
      <c r="E34" s="770"/>
    </row>
    <row r="35" spans="1:5" ht="30" customHeight="1">
      <c r="A35" s="12"/>
      <c r="B35" s="771"/>
      <c r="C35" s="771"/>
      <c r="D35" s="771"/>
      <c r="E35" s="771"/>
    </row>
    <row r="36" spans="1:5" ht="30" customHeight="1">
      <c r="A36" s="12"/>
      <c r="B36" s="772"/>
      <c r="C36" s="771"/>
      <c r="D36" s="771"/>
      <c r="E36" s="771"/>
    </row>
    <row r="37" spans="1:5" ht="30" customHeight="1">
      <c r="B37" s="773"/>
      <c r="C37" s="770"/>
      <c r="D37" s="770"/>
      <c r="E37" s="770"/>
    </row>
    <row r="38" spans="1:5" ht="30" customHeight="1">
      <c r="B38" s="774"/>
      <c r="C38" s="770"/>
      <c r="D38" s="775"/>
      <c r="E38" s="770"/>
    </row>
    <row r="39" spans="1:5" ht="30" customHeight="1">
      <c r="B39" s="774"/>
      <c r="C39" s="770"/>
      <c r="D39" s="775"/>
      <c r="E39" s="775"/>
    </row>
    <row r="40" spans="1:5" ht="30" customHeight="1">
      <c r="B40" s="774"/>
      <c r="C40" s="775"/>
      <c r="D40" s="775"/>
      <c r="E40" s="775"/>
    </row>
    <row r="41" spans="1:5" ht="30" customHeight="1">
      <c r="B41" s="774"/>
      <c r="C41" s="775"/>
      <c r="D41" s="775"/>
      <c r="E41" s="775"/>
    </row>
    <row r="42" spans="1:5" ht="30" customHeight="1">
      <c r="B42" s="774"/>
      <c r="C42" s="775"/>
      <c r="D42" s="775"/>
      <c r="E42" s="775"/>
    </row>
    <row r="43" spans="1:5" ht="24.95" customHeight="1">
      <c r="B43" s="775"/>
      <c r="C43" s="775"/>
      <c r="D43" s="775"/>
      <c r="E43" s="775"/>
    </row>
    <row r="44" spans="1:5" ht="24.95" customHeight="1">
      <c r="B44" s="774"/>
      <c r="C44" s="775"/>
      <c r="D44" s="775"/>
      <c r="E44" s="775"/>
    </row>
    <row r="45" spans="1:5" ht="24.95" customHeight="1">
      <c r="B45" s="774"/>
      <c r="C45" s="775"/>
      <c r="D45" s="775"/>
      <c r="E45" s="775"/>
    </row>
    <row r="46" spans="1:5" ht="24.95" customHeight="1">
      <c r="B46" s="774"/>
      <c r="C46" s="775"/>
      <c r="D46" s="775"/>
      <c r="E46" s="775"/>
    </row>
    <row r="47" spans="1:5" ht="24.95" customHeight="1">
      <c r="B47" s="774"/>
      <c r="C47" s="775"/>
      <c r="D47" s="775"/>
      <c r="E47" s="775"/>
    </row>
    <row r="48" spans="1:5" ht="24.95" customHeight="1">
      <c r="C48" s="775"/>
      <c r="E48" s="775"/>
    </row>
    <row r="49" spans="3:3" ht="24.95" customHeight="1">
      <c r="C49" s="775"/>
    </row>
    <row r="50" spans="3:3" ht="24.95" customHeight="1"/>
    <row r="51" spans="3:3" ht="24.95" customHeight="1"/>
    <row r="52" spans="3:3" ht="24.95" customHeight="1"/>
  </sheetData>
  <mergeCells count="1">
    <mergeCell ref="C1:D2"/>
  </mergeCells>
  <hyperlinks>
    <hyperlink ref="C19" location="'Распашные системы откр'!Область_печати" display="Распашные системы открывания"/>
    <hyperlink ref="C16" location="'Cистемы TWICE, ROTO'!A1" display="Системы: TWICE, HEFT, ROTO"/>
    <hyperlink ref="C17" location="'Cистемы INVISIBLE'!A1" display="Системы: INVISIBLE, SLIDE, DIVA, LOFT"/>
    <hyperlink ref="C8" location="'Карточные петли'!A1" display="Петли карточные"/>
    <hyperlink ref="C18" location="'Системы для перегородок'!A1" display="Системы для перегородок"/>
    <hyperlink ref="C5" location="Ручки_накладки_Италия!A1" display="Ручки, накладки, завертки, цилиндры - Италия"/>
    <hyperlink ref="C10" location="Замки!A1" display="Замки (защелки, ответная планка, торцевой шпингалет)"/>
    <hyperlink ref="C12" location="Прочее!A1" display="Ручки врезные (лодочка, скрытая)"/>
    <hyperlink ref="C6" location="Ручки_накладки_Китай!A1" display="Ручки, накладки, завертки, цилиндры - Китай"/>
    <hyperlink ref="C9" location="'Скрытые петли'!A1" display="Петли скрытые"/>
    <hyperlink ref="C13" location="Прочее!A1" display="Пороги автоматические"/>
    <hyperlink ref="C14" location="Прочее!A1" display="Вентиляционная решетка, пластина, стабилизатор, дверцы для животных"/>
    <hyperlink ref="C22" location="Наценки!A1" display="Наценки (на врезку и выкрас)"/>
    <hyperlink ref="C25" location="Наценки!A1" display="Фурнитура для акции"/>
  </hyperlinks>
  <printOptions horizontalCentered="1"/>
  <pageMargins left="0.23622047244094499" right="0.23622047244094499" top="0.59055118110236204" bottom="0.31496062992126" header="0.59055118110236204" footer="0.31496062992126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T97"/>
  <sheetViews>
    <sheetView view="pageBreakPreview" zoomScale="80" zoomScaleNormal="100" workbookViewId="0">
      <selection activeCell="F14" sqref="F14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8" width="21.7109375" style="24" customWidth="1"/>
    <col min="9" max="11" width="20.7109375" style="24" customWidth="1"/>
    <col min="12" max="12" width="23.7109375" style="24" customWidth="1"/>
    <col min="13" max="13" width="26.28515625" style="24" customWidth="1"/>
    <col min="14" max="15" width="19.140625" style="24" customWidth="1"/>
    <col min="16" max="16384" width="27.28515625" style="24"/>
  </cols>
  <sheetData>
    <row r="1" spans="2:20" s="21" customFormat="1">
      <c r="B1" s="3" t="s">
        <v>20</v>
      </c>
    </row>
    <row r="2" spans="2:20" ht="17.25" customHeight="1"/>
    <row r="5" spans="2:20" customFormat="1" ht="18" customHeight="1">
      <c r="B5" s="1"/>
      <c r="C5" s="217"/>
      <c r="D5" s="742"/>
      <c r="E5" s="742"/>
      <c r="F5" s="742"/>
      <c r="G5" s="742"/>
      <c r="H5" s="742"/>
      <c r="I5" s="160"/>
      <c r="J5" s="160"/>
      <c r="K5" s="160"/>
      <c r="L5" s="160"/>
      <c r="N5" s="160"/>
      <c r="O5" s="160"/>
      <c r="P5" s="160"/>
      <c r="Q5" s="160"/>
      <c r="R5" s="160"/>
      <c r="S5" s="160"/>
      <c r="T5" s="160"/>
    </row>
    <row r="6" spans="2:20" s="525" customFormat="1" ht="15" customHeight="1">
      <c r="C6" s="753" t="e">
        <f>Содержание!#REF!</f>
        <v>#REF!</v>
      </c>
    </row>
    <row r="7" spans="2:20" customFormat="1" ht="25.5" customHeight="1">
      <c r="B7" s="1151" t="s">
        <v>85</v>
      </c>
      <c r="C7" s="1152"/>
      <c r="D7" s="1157" t="s">
        <v>86</v>
      </c>
      <c r="E7" s="1158"/>
      <c r="F7" s="1158"/>
      <c r="G7" s="1159"/>
    </row>
    <row r="8" spans="2:20" customFormat="1" ht="25.5" customHeight="1">
      <c r="B8" s="1153"/>
      <c r="C8" s="1154"/>
      <c r="D8" s="1150" t="s">
        <v>87</v>
      </c>
      <c r="E8" s="1150"/>
      <c r="F8" s="1150" t="s">
        <v>88</v>
      </c>
      <c r="G8" s="1150"/>
    </row>
    <row r="9" spans="2:20" customFormat="1" ht="95.25" hidden="1" customHeight="1">
      <c r="B9" s="1153"/>
      <c r="C9" s="1154"/>
      <c r="D9" s="755"/>
      <c r="E9" s="143"/>
      <c r="F9" s="294"/>
      <c r="G9" s="294"/>
    </row>
    <row r="10" spans="2:20" s="62" customFormat="1" ht="30" customHeight="1">
      <c r="B10" s="1155"/>
      <c r="C10" s="1156"/>
      <c r="D10" s="323" t="s">
        <v>89</v>
      </c>
      <c r="E10" s="323" t="s">
        <v>90</v>
      </c>
      <c r="F10" s="1150" t="s">
        <v>91</v>
      </c>
      <c r="G10" s="1150" t="s">
        <v>92</v>
      </c>
    </row>
    <row r="11" spans="2:20" customFormat="1" ht="33.75" customHeight="1">
      <c r="B11" s="1148" t="s">
        <v>93</v>
      </c>
      <c r="C11" s="1148"/>
      <c r="D11" s="113" t="s">
        <v>94</v>
      </c>
      <c r="E11" s="113" t="s">
        <v>95</v>
      </c>
      <c r="F11" s="1150"/>
      <c r="G11" s="1150"/>
    </row>
    <row r="12" spans="2:20" s="428" customFormat="1" ht="15" customHeight="1">
      <c r="B12" s="1148" t="s">
        <v>96</v>
      </c>
      <c r="C12" s="1148"/>
      <c r="D12" s="114" t="s">
        <v>97</v>
      </c>
      <c r="E12" s="82" t="s">
        <v>98</v>
      </c>
      <c r="F12" s="114" t="s">
        <v>99</v>
      </c>
      <c r="G12" s="114" t="s">
        <v>99</v>
      </c>
    </row>
    <row r="13" spans="2:20" s="428" customFormat="1" ht="15" customHeight="1">
      <c r="B13" s="1148" t="s">
        <v>100</v>
      </c>
      <c r="C13" s="1148"/>
      <c r="D13" s="114" t="s">
        <v>101</v>
      </c>
      <c r="E13" s="114" t="s">
        <v>102</v>
      </c>
      <c r="F13" s="114" t="s">
        <v>102</v>
      </c>
      <c r="G13" s="114" t="s">
        <v>102</v>
      </c>
    </row>
    <row r="14" spans="2:20" s="428" customFormat="1" ht="15" customHeight="1">
      <c r="B14" s="1149" t="s">
        <v>103</v>
      </c>
      <c r="C14" s="302" t="s">
        <v>104</v>
      </c>
      <c r="D14" s="325">
        <f>'Петли, защ, скр ручки_база'!L8*скидки_наценки!$D$10*скидки_наценки!$F$10/скидки_наценки!$B$4</f>
        <v>1889.9999999999998</v>
      </c>
      <c r="E14" s="325">
        <f>'Петли, защ, скр ручки_база'!M8*скидки_наценки!$D$10*скидки_наценки!$F$10/скидки_наценки!$B$4</f>
        <v>2065</v>
      </c>
      <c r="F14" s="325">
        <f>'Петли, защ, скр ручки_база'!N8*скидки_наценки!$D$10*скидки_наценки!$F$10/скидки_наценки!$B$4</f>
        <v>560</v>
      </c>
      <c r="G14" s="325">
        <f>F14</f>
        <v>560</v>
      </c>
    </row>
    <row r="15" spans="2:20" customFormat="1" ht="15.75">
      <c r="B15" s="1149"/>
      <c r="C15" s="302" t="s">
        <v>105</v>
      </c>
      <c r="D15" s="325">
        <f>'Петли, защ, скр ручки_база'!L9*скидки_наценки!$D$10*скидки_наценки!$F$10/скидки_наценки!$B$4</f>
        <v>2590</v>
      </c>
      <c r="E15" s="325">
        <f>'Петли, защ, скр ручки_база'!M9*скидки_наценки!$D$10*скидки_наценки!$F$10/скидки_наценки!$B$4</f>
        <v>2135</v>
      </c>
      <c r="F15" s="325">
        <f>'Петли, защ, скр ручки_база'!N9*скидки_наценки!$D$10*скидки_наценки!$F$10/скидки_наценки!$B$4</f>
        <v>630</v>
      </c>
      <c r="G15" s="325">
        <f>F15</f>
        <v>630</v>
      </c>
    </row>
    <row r="16" spans="2:20" customFormat="1"/>
    <row r="17" customFormat="1"/>
    <row r="18" customFormat="1" ht="15" customHeight="1"/>
    <row r="19" customFormat="1" ht="65.25" customHeight="1"/>
    <row r="20" s="520" customFormat="1" ht="12.75" customHeight="1"/>
    <row r="21" s="520" customFormat="1" ht="12.75" customHeight="1"/>
    <row r="22" customFormat="1"/>
    <row r="23" s="428" customFormat="1" ht="11.25" customHeight="1"/>
    <row r="24" s="428" customFormat="1" ht="11.25" customHeight="1"/>
    <row r="25" customFormat="1" ht="15.75" customHeight="1"/>
    <row r="26" customFormat="1"/>
    <row r="27" customFormat="1"/>
    <row r="28" customFormat="1" ht="29.25" customHeight="1"/>
    <row r="29" customFormat="1"/>
    <row r="30" customFormat="1"/>
    <row r="31" customFormat="1"/>
    <row r="32" customFormat="1"/>
    <row r="33" customFormat="1"/>
    <row r="34" customFormat="1" ht="18" customHeight="1"/>
    <row r="35" customFormat="1" ht="18" customHeight="1"/>
    <row r="36" customFormat="1"/>
    <row r="37" customFormat="1" ht="15" customHeight="1"/>
    <row r="38" customFormat="1" ht="89.25" customHeight="1"/>
    <row r="39" s="520" customFormat="1" ht="12.75" customHeight="1"/>
    <row r="40" customFormat="1"/>
    <row r="41" s="428" customFormat="1" ht="11.25" customHeight="1"/>
    <row r="42" s="428" customFormat="1" ht="11.25" customHeight="1"/>
    <row r="43" s="428" customFormat="1" ht="57" customHeight="1"/>
    <row r="44" s="428" customFormat="1" ht="15.75" customHeight="1"/>
    <row r="45" s="64" customFormat="1"/>
    <row r="46" customFormat="1" ht="15" customHeight="1"/>
    <row r="47" customFormat="1" ht="89.25" customHeight="1"/>
    <row r="48" s="520" customFormat="1" ht="12.75" customHeight="1"/>
    <row r="49" customFormat="1"/>
    <row r="50" s="428" customFormat="1" ht="11.25" customHeight="1"/>
    <row r="51" s="428" customFormat="1" ht="11.25" customHeight="1"/>
    <row r="52" s="428" customFormat="1" ht="72.75" customHeight="1"/>
    <row r="53" customFormat="1" ht="24.75" customHeight="1"/>
    <row r="55" customFormat="1" ht="15" customHeight="1"/>
    <row r="56" customFormat="1" ht="89.25" customHeight="1"/>
    <row r="57" s="520" customFormat="1" ht="12.75" customHeight="1"/>
    <row r="58" customFormat="1"/>
    <row r="59" s="428" customFormat="1" ht="11.25" customHeight="1"/>
    <row r="60" s="428" customFormat="1" ht="11.25" customHeight="1"/>
    <row r="61" customFormat="1"/>
    <row r="62" customFormat="1" ht="15.75" customHeight="1"/>
    <row r="63" s="64" customFormat="1"/>
    <row r="64" customFormat="1" ht="15" customHeight="1"/>
    <row r="65" spans="2:3" customFormat="1" ht="128.25" customHeight="1"/>
    <row r="66" spans="2:3" customFormat="1" ht="27.75" customHeight="1"/>
    <row r="67" spans="2:3" customFormat="1" ht="15" customHeight="1"/>
    <row r="68" spans="2:3" customFormat="1" ht="15" customHeight="1"/>
    <row r="69" spans="2:3" s="428" customFormat="1" ht="12.75" customHeight="1"/>
    <row r="70" spans="2:3" customFormat="1"/>
    <row r="71" spans="2:3" customFormat="1" ht="26.25" customHeight="1"/>
    <row r="72" spans="2:3" customFormat="1"/>
    <row r="73" spans="2:3" customFormat="1"/>
    <row r="74" spans="2:3" s="502" customFormat="1" ht="15" customHeight="1">
      <c r="B74" s="508"/>
      <c r="C74" s="508"/>
    </row>
    <row r="75" spans="2:3" s="502" customFormat="1" ht="103.5" customHeight="1">
      <c r="B75" s="508"/>
      <c r="C75" s="508"/>
    </row>
    <row r="82" spans="2:3" s="502" customFormat="1">
      <c r="B82" s="508"/>
      <c r="C82" s="508"/>
    </row>
    <row r="83" spans="2:3" s="502" customFormat="1" ht="12" customHeight="1">
      <c r="B83" s="508"/>
      <c r="C83" s="508"/>
    </row>
    <row r="84" spans="2:3" s="502" customFormat="1" ht="12" customHeight="1">
      <c r="B84" s="508"/>
      <c r="C84" s="508"/>
    </row>
    <row r="85" spans="2:3" s="502" customFormat="1" ht="12" customHeight="1">
      <c r="B85" s="508"/>
      <c r="C85" s="508"/>
    </row>
    <row r="87" spans="2:3" s="502" customFormat="1" ht="15" customHeight="1">
      <c r="B87" s="508"/>
      <c r="C87" s="508"/>
    </row>
    <row r="88" spans="2:3" s="502" customFormat="1" ht="105.75" customHeight="1">
      <c r="B88" s="508"/>
      <c r="C88" s="508"/>
    </row>
    <row r="95" spans="2:3" s="502" customFormat="1">
      <c r="B95" s="508"/>
      <c r="C95" s="508"/>
    </row>
    <row r="96" spans="2:3" s="502" customFormat="1" ht="12" customHeight="1">
      <c r="B96" s="508"/>
      <c r="C96" s="508"/>
    </row>
    <row r="97" spans="2:3" s="502" customFormat="1" ht="12" customHeight="1">
      <c r="B97" s="508"/>
      <c r="C97" s="508"/>
    </row>
  </sheetData>
  <mergeCells count="10">
    <mergeCell ref="B13:C13"/>
    <mergeCell ref="B14:B15"/>
    <mergeCell ref="F10:F11"/>
    <mergeCell ref="G10:G11"/>
    <mergeCell ref="B7:C10"/>
    <mergeCell ref="D7:G7"/>
    <mergeCell ref="D8:E8"/>
    <mergeCell ref="F8:G8"/>
    <mergeCell ref="B11:C11"/>
    <mergeCell ref="B12:C1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33" max="6" man="1"/>
    <brk id="63" max="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B1:L106"/>
  <sheetViews>
    <sheetView view="pageBreakPreview" zoomScale="80" zoomScaleNormal="100" workbookViewId="0">
      <selection activeCell="L30" sqref="L30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2" s="21" customFormat="1">
      <c r="B1" s="3" t="s">
        <v>20</v>
      </c>
    </row>
    <row r="5" spans="2:12" customFormat="1" ht="18" customHeight="1">
      <c r="B5" s="1"/>
      <c r="C5" s="217"/>
      <c r="D5" s="742"/>
      <c r="E5" s="742"/>
      <c r="F5" s="742"/>
      <c r="G5" s="742"/>
      <c r="H5" s="742"/>
      <c r="I5" s="160"/>
      <c r="J5" s="160"/>
      <c r="K5" s="753"/>
      <c r="L5" s="160"/>
    </row>
    <row r="6" spans="2:12" s="525" customFormat="1" ht="15" customHeight="1">
      <c r="B6" s="1197" t="s">
        <v>106</v>
      </c>
      <c r="C6" s="1198"/>
      <c r="D6" s="1198"/>
      <c r="E6" s="1198"/>
      <c r="F6" s="1198"/>
      <c r="G6" s="1198"/>
      <c r="H6" s="1198"/>
      <c r="I6" s="1198"/>
      <c r="J6" s="1198"/>
      <c r="K6" s="1199"/>
    </row>
    <row r="7" spans="2:12" customFormat="1" ht="25.5" customHeight="1">
      <c r="B7" s="1150" t="s">
        <v>85</v>
      </c>
      <c r="C7" s="1150"/>
      <c r="D7" s="1150" t="s">
        <v>107</v>
      </c>
      <c r="E7" s="1150"/>
      <c r="F7" s="1150" t="s">
        <v>108</v>
      </c>
      <c r="G7" s="1150"/>
      <c r="H7" s="1150"/>
      <c r="I7" s="1150"/>
      <c r="J7" s="1150"/>
      <c r="K7" s="143" t="s">
        <v>109</v>
      </c>
    </row>
    <row r="8" spans="2:12" customFormat="1" ht="25.5" customHeight="1">
      <c r="B8" s="1150"/>
      <c r="C8" s="1150"/>
      <c r="D8" s="1150"/>
      <c r="E8" s="1150"/>
      <c r="F8" s="1150" t="s">
        <v>110</v>
      </c>
      <c r="G8" s="1150"/>
      <c r="H8" s="1150"/>
      <c r="I8" s="1150"/>
      <c r="J8" s="162" t="s">
        <v>111</v>
      </c>
      <c r="K8" s="143" t="s">
        <v>112</v>
      </c>
    </row>
    <row r="9" spans="2:12" customFormat="1" ht="95.25" customHeight="1">
      <c r="B9" s="1150"/>
      <c r="C9" s="1150"/>
      <c r="D9" s="143"/>
      <c r="E9" s="143"/>
      <c r="F9" s="143"/>
      <c r="G9" s="143"/>
      <c r="H9" s="143"/>
      <c r="I9" s="143"/>
      <c r="J9" s="163"/>
      <c r="K9" s="579"/>
    </row>
    <row r="10" spans="2:12" s="62" customFormat="1" ht="30" customHeight="1">
      <c r="B10" s="1150"/>
      <c r="C10" s="1150"/>
      <c r="D10" s="311" t="s">
        <v>113</v>
      </c>
      <c r="E10" s="311" t="s">
        <v>114</v>
      </c>
      <c r="F10" s="323" t="s">
        <v>115</v>
      </c>
      <c r="G10" s="323" t="str">
        <f>'Петли, защ, скр ручки_база'!K15</f>
        <v>K 2700</v>
      </c>
      <c r="H10" s="323" t="str">
        <f>'Петли, защ, скр ручки_база'!L15</f>
        <v>К 6360 38</v>
      </c>
      <c r="I10" s="323" t="s">
        <v>116</v>
      </c>
      <c r="J10" s="448" t="s">
        <v>117</v>
      </c>
      <c r="K10" s="323" t="s">
        <v>118</v>
      </c>
    </row>
    <row r="11" spans="2:12" customFormat="1" ht="33.75" customHeight="1">
      <c r="B11" s="1148" t="s">
        <v>93</v>
      </c>
      <c r="C11" s="1148"/>
      <c r="D11" s="113" t="s">
        <v>119</v>
      </c>
      <c r="E11" s="113" t="s">
        <v>120</v>
      </c>
      <c r="F11" s="113" t="s">
        <v>121</v>
      </c>
      <c r="G11" s="113"/>
      <c r="H11" s="113"/>
      <c r="I11" s="113" t="s">
        <v>94</v>
      </c>
      <c r="J11" s="527"/>
      <c r="K11" s="348" t="s">
        <v>122</v>
      </c>
    </row>
    <row r="12" spans="2:12" s="428" customFormat="1" ht="15" customHeight="1">
      <c r="B12" s="1148" t="s">
        <v>96</v>
      </c>
      <c r="C12" s="1148"/>
      <c r="D12" s="114" t="s">
        <v>98</v>
      </c>
      <c r="E12" s="114" t="s">
        <v>98</v>
      </c>
      <c r="F12" s="114" t="s">
        <v>97</v>
      </c>
      <c r="G12" s="114"/>
      <c r="H12" s="114"/>
      <c r="I12" s="114" t="s">
        <v>123</v>
      </c>
      <c r="J12" s="339"/>
      <c r="K12" s="114" t="s">
        <v>124</v>
      </c>
    </row>
    <row r="13" spans="2:12" s="428" customFormat="1" ht="15" customHeight="1">
      <c r="B13" s="1148" t="s">
        <v>100</v>
      </c>
      <c r="C13" s="1148"/>
      <c r="D13" s="114" t="s">
        <v>125</v>
      </c>
      <c r="E13" s="114" t="s">
        <v>125</v>
      </c>
      <c r="F13" s="114" t="s">
        <v>101</v>
      </c>
      <c r="G13" s="114"/>
      <c r="H13" s="114"/>
      <c r="I13" s="114" t="s">
        <v>101</v>
      </c>
      <c r="J13" s="339"/>
      <c r="K13" s="114" t="s">
        <v>101</v>
      </c>
    </row>
    <row r="14" spans="2:12" s="428" customFormat="1" ht="15" customHeight="1">
      <c r="B14" s="1149" t="s">
        <v>103</v>
      </c>
      <c r="C14" s="302" t="str">
        <f>'Петли, защ, скр ручки_база'!B18</f>
        <v xml:space="preserve">хром </v>
      </c>
      <c r="D14" s="325">
        <f>'Петли, защ, скр ручки_база'!C36*скидки_наценки!$D$10*скидки_наценки!$F$10/скидки_наценки!$B$4</f>
        <v>0</v>
      </c>
      <c r="E14" s="325">
        <f>'Петли, защ, скр ручки_база'!D36*скидки_наценки!$D$10*скидки_наценки!$F$10/скидки_наценки!$B$4</f>
        <v>0</v>
      </c>
      <c r="F14" s="325">
        <f>'Петли, защ, скр ручки_база'!I36*скидки_наценки!$D$10*скидки_наценки!$F$10/скидки_наценки!$B$4</f>
        <v>0</v>
      </c>
      <c r="G14" s="325">
        <f>'Петли, защ, скр ручки_база'!K36*скидки_наценки!$D$10*скидки_наценки!$F$10/скидки_наценки!$B$4</f>
        <v>0</v>
      </c>
      <c r="H14" s="325">
        <f>'Петли, защ, скр ручки_база'!L36*скидки_наценки!$D$10*скидки_наценки!$F$10/скидки_наценки!$B$4</f>
        <v>0</v>
      </c>
      <c r="I14" s="325">
        <f>'Петли, защ, скр ручки_база'!M36*скидки_наценки!$D$10*скидки_наценки!$F$10/скидки_наценки!$B$4</f>
        <v>0</v>
      </c>
      <c r="J14" s="325">
        <f>'Петли, защ, скр ручки_база'!N36*скидки_наценки!$D$10*скидки_наценки!$F$10/скидки_наценки!$B$4</f>
        <v>0</v>
      </c>
      <c r="K14" s="325">
        <f>'Петли, защ, скр ручки_база'!O36*скидки_наценки!$D$10*скидки_наценки!$F$10/скидки_наценки!$B$4</f>
        <v>0</v>
      </c>
    </row>
    <row r="15" spans="2:12" customFormat="1" ht="24" customHeight="1">
      <c r="B15" s="1149"/>
      <c r="C15" s="360" t="str">
        <f>'Петли, защ, скр ручки_база'!B19</f>
        <v>матовый хром</v>
      </c>
      <c r="D15" s="223">
        <f>'Петли, защ, скр ручки_база'!C37*скидки_наценки!$D$10*скидки_наценки!$F$10/скидки_наценки!$B$4</f>
        <v>0</v>
      </c>
      <c r="E15" s="223">
        <f>'Петли, защ, скр ручки_база'!D37*скидки_наценки!$D$10*скидки_наценки!$F$10/скидки_наценки!$B$4</f>
        <v>0</v>
      </c>
      <c r="F15" s="223">
        <f>'Петли, защ, скр ручки_база'!I37*скидки_наценки!$D$10*скидки_наценки!$F$10/скидки_наценки!$B$4</f>
        <v>0</v>
      </c>
      <c r="G15" s="223">
        <f>'Петли, защ, скр ручки_база'!K37*скидки_наценки!$D$10*скидки_наценки!$F$10/скидки_наценки!$B$4</f>
        <v>0</v>
      </c>
      <c r="H15" s="223">
        <f>'Петли, защ, скр ручки_база'!L37*скидки_наценки!$D$10*скидки_наценки!$F$10/скидки_наценки!$B$4</f>
        <v>0</v>
      </c>
      <c r="I15" s="223">
        <f>'Петли, защ, скр ручки_база'!M37*скидки_наценки!$D$10*скидки_наценки!$F$10/скидки_наценки!$B$4</f>
        <v>0</v>
      </c>
      <c r="J15" s="223">
        <f>'Петли, защ, скр ручки_база'!N37*скидки_наценки!$D$10*скидки_наценки!$F$10/скидки_наценки!$B$4</f>
        <v>0</v>
      </c>
      <c r="K15" s="223">
        <f>'Петли, защ, скр ручки_база'!O37*скидки_наценки!$D$10*скидки_наценки!$F$10/скидки_наценки!$B$4</f>
        <v>0</v>
      </c>
    </row>
    <row r="16" spans="2:12" customFormat="1" ht="15.75">
      <c r="B16" s="1149"/>
      <c r="C16" s="743" t="str">
        <f>'Петли, защ, скр ручки_база'!B20</f>
        <v>матовый никель (никель)</v>
      </c>
      <c r="D16" s="325">
        <f>'Петли, защ, скр ручки_база'!C38*скидки_наценки!$D$10*скидки_наценки!$F$10/скидки_наценки!$B$4</f>
        <v>0</v>
      </c>
      <c r="E16" s="325">
        <f>'Петли, защ, скр ручки_база'!D38*скидки_наценки!$D$10*скидки_наценки!$F$10/скидки_наценки!$B$4</f>
        <v>0</v>
      </c>
      <c r="F16" s="325">
        <f>'Петли, защ, скр ручки_база'!I38*скидки_наценки!$D$10*скидки_наценки!$F$10/скидки_наценки!$B$4</f>
        <v>0</v>
      </c>
      <c r="G16" s="325">
        <f>'Петли, защ, скр ручки_база'!K38*скидки_наценки!$D$10*скидки_наценки!$F$10/скидки_наценки!$B$4</f>
        <v>0</v>
      </c>
      <c r="H16" s="325">
        <f>'Петли, защ, скр ручки_база'!L38*скидки_наценки!$D$10*скидки_наценки!$F$10/скидки_наценки!$B$4</f>
        <v>0</v>
      </c>
      <c r="I16" s="325">
        <f>'Петли, защ, скр ручки_база'!M38*скидки_наценки!$D$10*скидки_наценки!$F$10/скидки_наценки!$B$4</f>
        <v>0</v>
      </c>
      <c r="J16" s="325">
        <f>'Петли, защ, скр ручки_база'!N38*скидки_наценки!$D$10*скидки_наценки!$F$10/скидки_наценки!$B$4</f>
        <v>0</v>
      </c>
      <c r="K16" s="325">
        <f>'Петли, защ, скр ручки_база'!O38*скидки_наценки!$D$10*скидки_наценки!$F$10/скидки_наценки!$B$4</f>
        <v>0</v>
      </c>
    </row>
    <row r="17" spans="2:11" customFormat="1" ht="15.75">
      <c r="B17" s="1149"/>
      <c r="C17" s="300" t="str">
        <f>'Петли, защ, скр ручки_база'!B21</f>
        <v>белый</v>
      </c>
      <c r="D17" s="223">
        <f>'Петли, защ, скр ручки_база'!C39*скидки_наценки!$D$10*скидки_наценки!$F$10/скидки_наценки!$B$4</f>
        <v>0</v>
      </c>
      <c r="E17" s="223">
        <f>'Петли, защ, скр ручки_база'!D39*скидки_наценки!$D$10*скидки_наценки!$F$10/скидки_наценки!$B$4</f>
        <v>0</v>
      </c>
      <c r="F17" s="223">
        <f>'Петли, защ, скр ручки_база'!I39*скидки_наценки!$D$10*скидки_наценки!$F$10/скидки_наценки!$B$4</f>
        <v>0</v>
      </c>
      <c r="G17" s="223">
        <f>'Петли, защ, скр ручки_база'!K39*скидки_наценки!$D$10*скидки_наценки!$F$10/скидки_наценки!$B$4</f>
        <v>0</v>
      </c>
      <c r="H17" s="223">
        <f>'Петли, защ, скр ручки_база'!L39*скидки_наценки!$D$10*скидки_наценки!$F$10/скидки_наценки!$B$4</f>
        <v>0</v>
      </c>
      <c r="I17" s="223">
        <f>'Петли, защ, скр ручки_база'!M39*скидки_наценки!$D$10*скидки_наценки!$F$10/скидки_наценки!$B$4</f>
        <v>0</v>
      </c>
      <c r="J17" s="223">
        <f>'Петли, защ, скр ручки_база'!N39*скидки_наценки!$D$10*скидки_наценки!$F$10/скидки_наценки!$B$4</f>
        <v>0</v>
      </c>
      <c r="K17" s="223">
        <f>'Петли, защ, скр ручки_база'!O39*скидки_наценки!$D$10*скидки_наценки!$F$10/скидки_наценки!$B$4</f>
        <v>0</v>
      </c>
    </row>
    <row r="18" spans="2:11" customFormat="1" ht="15.75">
      <c r="B18" s="1149"/>
      <c r="C18" s="302" t="str">
        <f>'Петли, защ, скр ручки_база'!B22</f>
        <v>черный</v>
      </c>
      <c r="D18" s="325">
        <f>'Петли, защ, скр ручки_база'!C41*скидки_наценки!$D$10*скидки_наценки!$F$10/скидки_наценки!$B$4</f>
        <v>0</v>
      </c>
      <c r="E18" s="325">
        <f>'Петли, защ, скр ручки_база'!D41*скидки_наценки!$D$10*скидки_наценки!$F$10/скидки_наценки!$B$4</f>
        <v>0</v>
      </c>
      <c r="F18" s="325">
        <f>'Петли, защ, скр ручки_база'!I41*скидки_наценки!$D$10*скидки_наценки!$F$10/скидки_наценки!$B$4</f>
        <v>0</v>
      </c>
      <c r="G18" s="325">
        <f>'Петли, защ, скр ручки_база'!K41*скидки_наценки!$D$10*скидки_наценки!$F$10/скидки_наценки!$B$4</f>
        <v>0</v>
      </c>
      <c r="H18" s="325">
        <f>'Петли, защ, скр ручки_база'!L41*скидки_наценки!$D$10*скидки_наценки!$F$10/скидки_наценки!$B$4</f>
        <v>0</v>
      </c>
      <c r="I18" s="325">
        <f>'Петли, защ, скр ручки_база'!M41*скидки_наценки!$D$10*скидки_наценки!$F$10/скидки_наценки!$B$4</f>
        <v>0</v>
      </c>
      <c r="J18" s="325">
        <f>'Петли, защ, скр ручки_база'!N41*скидки_наценки!$D$10*скидки_наценки!$F$10/скидки_наценки!$B$4</f>
        <v>0</v>
      </c>
      <c r="K18" s="325">
        <f>'Петли, защ, скр ручки_база'!O41*скидки_наценки!$D$10*скидки_наценки!$F$10/скидки_наценки!$B$4</f>
        <v>0</v>
      </c>
    </row>
    <row r="19" spans="2:11" customFormat="1" ht="15.75">
      <c r="B19" s="1149"/>
      <c r="C19" s="300" t="str">
        <f>'Петли, защ, скр ручки_база'!B23</f>
        <v>золото</v>
      </c>
      <c r="D19" s="223">
        <f>'Петли, защ, скр ручки_база'!C43*скидки_наценки!$D$10*скидки_наценки!$F$10/скидки_наценки!$B$4</f>
        <v>0</v>
      </c>
      <c r="E19" s="223">
        <f>'Петли, защ, скр ручки_база'!D43*скидки_наценки!$D$10*скидки_наценки!$F$10/скидки_наценки!$B$4</f>
        <v>0</v>
      </c>
      <c r="F19" s="223">
        <f>'Петли, защ, скр ручки_база'!I43*скидки_наценки!$D$10*скидки_наценки!$F$10/скидки_наценки!$B$4</f>
        <v>0</v>
      </c>
      <c r="G19" s="223">
        <f>'Петли, защ, скр ручки_база'!K43*скидки_наценки!$D$10*скидки_наценки!$F$10/скидки_наценки!$B$4</f>
        <v>0</v>
      </c>
      <c r="H19" s="223">
        <f>'Петли, защ, скр ручки_база'!L43*скидки_наценки!$D$10*скидки_наценки!$F$10/скидки_наценки!$B$4</f>
        <v>0</v>
      </c>
      <c r="I19" s="223">
        <f>'Петли, защ, скр ручки_база'!M43*скидки_наценки!$D$10*скидки_наценки!$F$10/скидки_наценки!$B$4</f>
        <v>0</v>
      </c>
      <c r="J19" s="223">
        <f>'Петли, защ, скр ручки_база'!N43*скидки_наценки!$D$10*скидки_наценки!$F$10/скидки_наценки!$B$4</f>
        <v>0</v>
      </c>
      <c r="K19" s="223">
        <f>'Петли, защ, скр ручки_база'!O43*скидки_наценки!$D$10*скидки_наценки!$F$10/скидки_наценки!$B$4</f>
        <v>0</v>
      </c>
    </row>
    <row r="20" spans="2:11" customFormat="1" ht="15.75">
      <c r="B20" s="1149"/>
      <c r="C20" s="302" t="str">
        <f>'Петли, защ, скр ручки_база'!B24</f>
        <v>полированная латунь</v>
      </c>
      <c r="D20" s="325">
        <f>'Петли, защ, скр ручки_база'!C45*скидки_наценки!$D$10*скидки_наценки!$F$10/скидки_наценки!$B$4</f>
        <v>0</v>
      </c>
      <c r="E20" s="325">
        <f>'Петли, защ, скр ручки_база'!D45*скидки_наценки!$D$10*скидки_наценки!$F$10/скидки_наценки!$B$4</f>
        <v>0</v>
      </c>
      <c r="F20" s="325">
        <f>'Петли, защ, скр ручки_база'!I45*скидки_наценки!$D$10*скидки_наценки!$F$10/скидки_наценки!$B$4</f>
        <v>0</v>
      </c>
      <c r="G20" s="325">
        <f>'Петли, защ, скр ручки_база'!K45*скидки_наценки!$D$10*скидки_наценки!$F$10/скидки_наценки!$B$4</f>
        <v>0</v>
      </c>
      <c r="H20" s="325">
        <f>'Петли, защ, скр ручки_база'!L45*скидки_наценки!$D$10*скидки_наценки!$F$10/скидки_наценки!$B$4</f>
        <v>0</v>
      </c>
      <c r="I20" s="325">
        <f>'Петли, защ, скр ручки_база'!M45*скидки_наценки!$D$10*скидки_наценки!$F$10/скидки_наценки!$B$4</f>
        <v>0</v>
      </c>
      <c r="J20" s="325">
        <f>'Петли, защ, скр ручки_база'!N45*скидки_наценки!$D$10*скидки_наценки!$F$10/скидки_наценки!$B$4</f>
        <v>0</v>
      </c>
      <c r="K20" s="325">
        <f>'Петли, защ, скр ручки_база'!O45*скидки_наценки!$D$10*скидки_наценки!$F$10/скидки_наценки!$B$4</f>
        <v>0</v>
      </c>
    </row>
    <row r="21" spans="2:11" customFormat="1" ht="15.75">
      <c r="B21" s="1149"/>
      <c r="C21" s="300" t="str">
        <f>'Петли, защ, скр ручки_база'!B25</f>
        <v>бронза</v>
      </c>
      <c r="D21" s="223">
        <f>'Петли, защ, скр ручки_база'!C46*скидки_наценки!$D$10*скидки_наценки!$F$10/скидки_наценки!$B$4</f>
        <v>0</v>
      </c>
      <c r="E21" s="223">
        <f>'Петли, защ, скр ручки_база'!D46*скидки_наценки!$D$10*скидки_наценки!$F$10/скидки_наценки!$B$4</f>
        <v>0</v>
      </c>
      <c r="F21" s="223">
        <f>'Петли, защ, скр ручки_база'!I46*скидки_наценки!$D$10*скидки_наценки!$F$10/скидки_наценки!$B$4</f>
        <v>0</v>
      </c>
      <c r="G21" s="223">
        <f>'Петли, защ, скр ручки_база'!K46*скидки_наценки!$D$10*скидки_наценки!$F$10/скидки_наценки!$B$4</f>
        <v>0</v>
      </c>
      <c r="H21" s="223">
        <f>'Петли, защ, скр ручки_база'!L46*скидки_наценки!$D$10*скидки_наценки!$F$10/скидки_наценки!$B$4</f>
        <v>0</v>
      </c>
      <c r="I21" s="223">
        <f>'Петли, защ, скр ручки_база'!M46*скидки_наценки!$D$10*скидки_наценки!$F$10/скидки_наценки!$B$4</f>
        <v>0</v>
      </c>
      <c r="J21" s="223">
        <f>'Петли, защ, скр ручки_база'!N46*скидки_наценки!$D$10*скидки_наценки!$F$10/скидки_наценки!$B$4</f>
        <v>0</v>
      </c>
      <c r="K21" s="223">
        <f>'Петли, защ, скр ручки_база'!O46*скидки_наценки!$D$10*скидки_наценки!$F$10/скидки_наценки!$B$4</f>
        <v>0</v>
      </c>
    </row>
    <row r="22" spans="2:11" customFormat="1" ht="27.75" customHeight="1">
      <c r="B22" s="1149"/>
      <c r="C22" s="302" t="str">
        <f>'Петли, защ, скр ручки_база'!B26</f>
        <v>античная/состареная бронза</v>
      </c>
      <c r="D22" s="325">
        <f>'Петли, защ, скр ручки_база'!C48*скидки_наценки!$D$10*скидки_наценки!$F$10/скидки_наценки!$B$4</f>
        <v>0</v>
      </c>
      <c r="E22" s="325">
        <f>'Петли, защ, скр ручки_база'!D48*скидки_наценки!$D$10*скидки_наценки!$F$10/скидки_наценки!$B$4</f>
        <v>0</v>
      </c>
      <c r="F22" s="325">
        <f>'Петли, защ, скр ручки_база'!I48*скидки_наценки!$D$10*скидки_наценки!$F$10/скидки_наценки!$B$4</f>
        <v>0</v>
      </c>
      <c r="G22" s="325">
        <f>'Петли, защ, скр ручки_база'!K48*скидки_наценки!$D$10*скидки_наценки!$F$10/скидки_наценки!$B$4</f>
        <v>0</v>
      </c>
      <c r="H22" s="325">
        <f>'Петли, защ, скр ручки_база'!L48*скидки_наценки!$D$10*скидки_наценки!$F$10/скидки_наценки!$B$4</f>
        <v>0</v>
      </c>
      <c r="I22" s="325">
        <f>'Петли, защ, скр ручки_база'!M48*скидки_наценки!$D$10*скидки_наценки!$F$10/скидки_наценки!$B$4</f>
        <v>0</v>
      </c>
      <c r="J22" s="325">
        <f>'Петли, защ, скр ручки_база'!N48*скидки_наценки!$D$10*скидки_наценки!$F$10/скидки_наценки!$B$4</f>
        <v>0</v>
      </c>
      <c r="K22" s="325">
        <f>'Петли, защ, скр ручки_база'!O48*скидки_наценки!$D$10*скидки_наценки!$F$10/скидки_наценки!$B$4</f>
        <v>0</v>
      </c>
    </row>
    <row r="23" spans="2:11" customFormat="1" ht="15.75">
      <c r="B23" s="1149"/>
      <c r="C23" s="300" t="str">
        <f>'Петли, защ, скр ручки_база'!B27</f>
        <v>античное серебро</v>
      </c>
      <c r="D23" s="223">
        <f>'Петли, защ, скр ручки_база'!C49*скидки_наценки!$D$10*скидки_наценки!$F$10/скидки_наценки!$B$4</f>
        <v>0</v>
      </c>
      <c r="E23" s="223">
        <f>'Петли, защ, скр ручки_база'!D49*скидки_наценки!$D$10*скидки_наценки!$F$10/скидки_наценки!$B$4</f>
        <v>0</v>
      </c>
      <c r="F23" s="223">
        <f>'Петли, защ, скр ручки_база'!I49*скидки_наценки!$D$10*скидки_наценки!$F$10/скидки_наценки!$B$4</f>
        <v>0</v>
      </c>
      <c r="G23" s="223">
        <f>'Петли, защ, скр ручки_база'!K49*скидки_наценки!$D$10*скидки_наценки!$F$10/скидки_наценки!$B$4</f>
        <v>0</v>
      </c>
      <c r="H23" s="223">
        <f>'Петли, защ, скр ручки_база'!L49*скидки_наценки!$D$10*скидки_наценки!$F$10/скидки_наценки!$B$4</f>
        <v>0</v>
      </c>
      <c r="I23" s="223">
        <f>'Петли, защ, скр ручки_база'!M49*скидки_наценки!$D$10*скидки_наценки!$F$10/скидки_наценки!$B$4</f>
        <v>0</v>
      </c>
      <c r="J23" s="223">
        <f>'Петли, защ, скр ручки_база'!N49*скидки_наценки!$D$10*скидки_наценки!$F$10/скидки_наценки!$B$4</f>
        <v>0</v>
      </c>
      <c r="K23" s="223">
        <f>'Петли, защ, скр ручки_база'!O49*скидки_наценки!$D$10*скидки_наценки!$F$10/скидки_наценки!$B$4</f>
        <v>0</v>
      </c>
    </row>
    <row r="24" spans="2:11" customFormat="1">
      <c r="B24" s="200"/>
      <c r="C24" t="s">
        <v>126</v>
      </c>
      <c r="E24" s="744" t="s">
        <v>127</v>
      </c>
      <c r="G24" s="744"/>
      <c r="H24" s="744"/>
    </row>
    <row r="25" spans="2:11" customFormat="1">
      <c r="B25" s="200"/>
    </row>
    <row r="26" spans="2:11" customFormat="1" ht="15" customHeight="1">
      <c r="B26" s="423"/>
      <c r="C26" s="424"/>
      <c r="D26" s="1183" t="s">
        <v>128</v>
      </c>
      <c r="E26" s="1183"/>
      <c r="F26" s="1183"/>
      <c r="G26" s="1183"/>
      <c r="H26" s="1183"/>
      <c r="I26" s="1183"/>
      <c r="J26" s="1183"/>
      <c r="K26" s="1183"/>
    </row>
    <row r="27" spans="2:11" customFormat="1" ht="65.25" customHeight="1">
      <c r="B27" s="1153"/>
      <c r="C27" s="1170"/>
      <c r="D27" s="1195"/>
      <c r="E27" s="1195"/>
      <c r="F27" s="1195"/>
      <c r="G27" s="745"/>
      <c r="H27" s="745"/>
      <c r="I27" s="1195"/>
      <c r="J27" s="1195"/>
      <c r="K27" s="1195"/>
    </row>
    <row r="28" spans="2:11" s="520" customFormat="1" ht="12.75" customHeight="1">
      <c r="B28" s="1153"/>
      <c r="C28" s="1170"/>
      <c r="D28" s="1191" t="s">
        <v>129</v>
      </c>
      <c r="E28" s="1196"/>
      <c r="F28" s="1196"/>
      <c r="I28" s="1191" t="s">
        <v>130</v>
      </c>
      <c r="J28" s="1196"/>
      <c r="K28" s="1196"/>
    </row>
    <row r="29" spans="2:11" s="520" customFormat="1" ht="12.75" customHeight="1">
      <c r="B29" s="1153"/>
      <c r="C29" s="1170"/>
      <c r="D29" s="1191" t="s">
        <v>131</v>
      </c>
      <c r="E29" s="1192"/>
      <c r="F29" s="425" t="s">
        <v>132</v>
      </c>
      <c r="I29" s="1191" t="s">
        <v>131</v>
      </c>
      <c r="J29" s="1192"/>
      <c r="K29" s="425" t="s">
        <v>132</v>
      </c>
    </row>
    <row r="30" spans="2:11" customFormat="1">
      <c r="B30" s="1155"/>
      <c r="C30" s="1171"/>
      <c r="D30" s="111" t="s">
        <v>133</v>
      </c>
      <c r="E30" s="111" t="s">
        <v>134</v>
      </c>
      <c r="F30" s="111" t="s">
        <v>135</v>
      </c>
      <c r="I30" s="111" t="s">
        <v>133</v>
      </c>
      <c r="J30" s="111" t="s">
        <v>136</v>
      </c>
      <c r="K30" s="111" t="s">
        <v>137</v>
      </c>
    </row>
    <row r="31" spans="2:11" s="428" customFormat="1" ht="11.25" customHeight="1">
      <c r="B31" s="1148" t="s">
        <v>96</v>
      </c>
      <c r="C31" s="1185"/>
      <c r="D31" s="114" t="s">
        <v>138</v>
      </c>
      <c r="E31" s="114" t="s">
        <v>123</v>
      </c>
      <c r="F31" s="114" t="s">
        <v>123</v>
      </c>
      <c r="I31" s="114" t="s">
        <v>138</v>
      </c>
      <c r="J31" s="114" t="s">
        <v>123</v>
      </c>
      <c r="K31" s="114" t="s">
        <v>123</v>
      </c>
    </row>
    <row r="32" spans="2:11" s="428" customFormat="1" ht="11.25" customHeight="1">
      <c r="B32" s="1148" t="s">
        <v>100</v>
      </c>
      <c r="C32" s="1185"/>
      <c r="D32" s="426" t="s">
        <v>101</v>
      </c>
      <c r="E32" s="114" t="s">
        <v>102</v>
      </c>
      <c r="F32" s="114" t="s">
        <v>102</v>
      </c>
      <c r="I32" s="426" t="s">
        <v>101</v>
      </c>
      <c r="J32" s="114" t="s">
        <v>102</v>
      </c>
      <c r="K32" s="114" t="s">
        <v>102</v>
      </c>
    </row>
    <row r="33" spans="2:11" customFormat="1" ht="15.75">
      <c r="B33" s="1163" t="s">
        <v>103</v>
      </c>
      <c r="C33" s="746" t="str">
        <f>'Петли, защ, скр ручки_база'!R19</f>
        <v>матовый хром (SC)</v>
      </c>
      <c r="D33" s="325">
        <f>'Петли, защ, скр ручки_база'!BI37*скидки_наценки!$D$10*скидки_наценки!$F$10/скидки_наценки!$B$4</f>
        <v>0</v>
      </c>
      <c r="E33" s="325">
        <f>'Петли, защ, скр ручки_база'!BJ37*скидки_наценки!$D$10*скидки_наценки!$F$10/скидки_наценки!$B$4</f>
        <v>0</v>
      </c>
      <c r="F33" s="325">
        <f>'Петли, защ, скр ручки_база'!BK37*скидки_наценки!$D$10*скидки_наценки!$F$10/скидки_наценки!$B$4</f>
        <v>0</v>
      </c>
      <c r="G33" s="325">
        <f>'Петли, защ, скр ручки_база'!BL37*скидки_наценки!$D$10*скидки_наценки!$F$10/скидки_наценки!$B$4</f>
        <v>0</v>
      </c>
      <c r="H33" s="325">
        <f>'Петли, защ, скр ручки_база'!BM37*скидки_наценки!$D$10*скидки_наценки!$F$10/скидки_наценки!$B$4</f>
        <v>0</v>
      </c>
      <c r="I33" s="325">
        <f>'Петли, защ, скр ручки_база'!BL37*скидки_наценки!$D$10*скидки_наценки!$F$10/скидки_наценки!$B$4</f>
        <v>0</v>
      </c>
      <c r="J33" s="325">
        <f>'Петли, защ, скр ручки_база'!BM37*скидки_наценки!$D$10*скидки_наценки!$F$10/скидки_наценки!$B$4</f>
        <v>0</v>
      </c>
      <c r="K33" s="325">
        <f>'Петли, защ, скр ручки_база'!BN37*скидки_наценки!$D$10*скидки_наценки!$F$10/скидки_наценки!$B$4</f>
        <v>0</v>
      </c>
    </row>
    <row r="34" spans="2:11" customFormat="1" ht="15.75">
      <c r="B34" s="1164"/>
      <c r="C34" s="360" t="str">
        <f>'Петли, защ, скр ручки_база'!R20</f>
        <v>матовый никель (SN)</v>
      </c>
      <c r="D34" s="223">
        <f>'Петли, защ, скр ручки_база'!BI38*скидки_наценки!$D$10*скидки_наценки!$F$10/скидки_наценки!$B$4</f>
        <v>0</v>
      </c>
      <c r="E34" s="223">
        <f>'Петли, защ, скр ручки_база'!BJ38*скидки_наценки!$D$10*скидки_наценки!$F$10/скидки_наценки!$B$4</f>
        <v>0</v>
      </c>
      <c r="F34" s="223">
        <f>'Петли, защ, скр ручки_база'!BK38*скидки_наценки!$D$10*скидки_наценки!$F$10/скидки_наценки!$B$4</f>
        <v>0</v>
      </c>
      <c r="G34" s="223">
        <f>'Петли, защ, скр ручки_база'!BL38*скидки_наценки!$D$10*скидки_наценки!$F$10/скидки_наценки!$B$4</f>
        <v>0</v>
      </c>
      <c r="H34" s="223">
        <f>'Петли, защ, скр ручки_база'!BM38*скидки_наценки!$D$10*скидки_наценки!$F$10/скидки_наценки!$B$4</f>
        <v>0</v>
      </c>
      <c r="I34" s="223">
        <f>'Петли, защ, скр ручки_база'!BL38*скидки_наценки!$D$10*скидки_наценки!$F$10/скидки_наценки!$B$4</f>
        <v>0</v>
      </c>
      <c r="J34" s="223">
        <f>'Петли, защ, скр ручки_база'!BM38*скидки_наценки!$D$10*скидки_наценки!$F$10/скидки_наценки!$B$4</f>
        <v>0</v>
      </c>
      <c r="K34" s="223">
        <f>'Петли, защ, скр ручки_база'!BN38*скидки_наценки!$D$10*скидки_наценки!$F$10/скидки_наценки!$B$4</f>
        <v>0</v>
      </c>
    </row>
    <row r="35" spans="2:11" customFormat="1" ht="15.75">
      <c r="B35" s="1164"/>
      <c r="C35" s="746" t="str">
        <f>'Петли, защ, скр ручки_база'!R21</f>
        <v>белый никель (W)</v>
      </c>
      <c r="D35" s="325">
        <f>'Петли, защ, скр ручки_база'!BI39*скидки_наценки!$D$10*скидки_наценки!$F$10/скидки_наценки!$B$4</f>
        <v>0</v>
      </c>
      <c r="E35" s="325">
        <f>'Петли, защ, скр ручки_база'!BJ39*скидки_наценки!$D$10*скидки_наценки!$F$10/скидки_наценки!$B$4</f>
        <v>0</v>
      </c>
      <c r="F35" s="325">
        <f>'Петли, защ, скр ручки_база'!BK39*скидки_наценки!$D$10*скидки_наценки!$F$10/скидки_наценки!$B$4</f>
        <v>0</v>
      </c>
      <c r="G35" s="325">
        <f>'Петли, защ, скр ручки_база'!BL39*скидки_наценки!$D$10*скидки_наценки!$F$10/скидки_наценки!$B$4</f>
        <v>0</v>
      </c>
      <c r="H35" s="325">
        <f>'Петли, защ, скр ручки_база'!BM39*скидки_наценки!$D$10*скидки_наценки!$F$10/скидки_наценки!$B$4</f>
        <v>0</v>
      </c>
      <c r="I35" s="325">
        <f>'Петли, защ, скр ручки_база'!BL39*скидки_наценки!$D$10*скидки_наценки!$F$10/скидки_наценки!$B$4</f>
        <v>0</v>
      </c>
      <c r="J35" s="325">
        <f>'Петли, защ, скр ручки_база'!BM39*скидки_наценки!$D$10*скидки_наценки!$F$10/скидки_наценки!$B$4</f>
        <v>0</v>
      </c>
      <c r="K35" s="325">
        <f>'Петли, защ, скр ручки_база'!BN39*скидки_наценки!$D$10*скидки_наценки!$F$10/скидки_наценки!$B$4</f>
        <v>0</v>
      </c>
    </row>
    <row r="36" spans="2:11" customFormat="1" ht="29.25" customHeight="1">
      <c r="B36" s="1164"/>
      <c r="C36" s="360" t="str">
        <f>'Петли, защ, скр ручки_база'!R22</f>
        <v>черный (BL)/
черный никель (BN)</v>
      </c>
      <c r="D36" s="223">
        <f>'Петли, защ, скр ручки_база'!BI41*скидки_наценки!$D$10*скидки_наценки!$F$10/скидки_наценки!$B$4</f>
        <v>0</v>
      </c>
      <c r="E36" s="223">
        <f>'Петли, защ, скр ручки_база'!BJ41*скидки_наценки!$D$10*скидки_наценки!$F$10/скидки_наценки!$B$4</f>
        <v>0</v>
      </c>
      <c r="F36" s="223">
        <f>'Петли, защ, скр ручки_база'!BK41*скидки_наценки!$D$10*скидки_наценки!$F$10/скидки_наценки!$B$4</f>
        <v>0</v>
      </c>
      <c r="G36" s="223">
        <f>'Петли, защ, скр ручки_база'!BL41*скидки_наценки!$D$10*скидки_наценки!$F$10/скидки_наценки!$B$4</f>
        <v>0</v>
      </c>
      <c r="H36" s="223">
        <f>'Петли, защ, скр ручки_база'!BM41*скидки_наценки!$D$10*скидки_наценки!$F$10/скидки_наценки!$B$4</f>
        <v>0</v>
      </c>
      <c r="I36" s="223">
        <f>'Петли, защ, скр ручки_база'!BL41*скидки_наценки!$D$10*скидки_наценки!$F$10/скидки_наценки!$B$4</f>
        <v>0</v>
      </c>
      <c r="J36" s="223">
        <f>'Петли, защ, скр ручки_база'!BM41*скидки_наценки!$D$10*скидки_наценки!$F$10/скидки_наценки!$B$4</f>
        <v>0</v>
      </c>
      <c r="K36" s="223">
        <f>'Петли, защ, скр ручки_база'!BN41*скидки_наценки!$D$10*скидки_наценки!$F$10/скидки_наценки!$B$4</f>
        <v>0</v>
      </c>
    </row>
    <row r="37" spans="2:11" customFormat="1" ht="15.75">
      <c r="B37" s="1164"/>
      <c r="C37" s="746" t="str">
        <f>'Петли, защ, скр ручки_база'!R23</f>
        <v>золото (PG)</v>
      </c>
      <c r="D37" s="325">
        <f>'Петли, защ, скр ручки_база'!BI43*скидки_наценки!$D$10*скидки_наценки!$F$10/скидки_наценки!$B$4</f>
        <v>0</v>
      </c>
      <c r="E37" s="325">
        <f>'Петли, защ, скр ручки_база'!BJ43*скидки_наценки!$D$10*скидки_наценки!$F$10/скидки_наценки!$B$4</f>
        <v>0</v>
      </c>
      <c r="F37" s="325">
        <f>'Петли, защ, скр ручки_база'!BK43*скидки_наценки!$D$10*скидки_наценки!$F$10/скидки_наценки!$B$4</f>
        <v>0</v>
      </c>
      <c r="G37" s="325">
        <f>'Петли, защ, скр ручки_база'!BL43*скидки_наценки!$D$10*скидки_наценки!$F$10/скидки_наценки!$B$4</f>
        <v>0</v>
      </c>
      <c r="H37" s="325">
        <f>'Петли, защ, скр ручки_база'!BM43*скидки_наценки!$D$10*скидки_наценки!$F$10/скидки_наценки!$B$4</f>
        <v>0</v>
      </c>
      <c r="I37" s="325">
        <f>'Петли, защ, скр ручки_база'!BL43*скидки_наценки!$D$10*скидки_наценки!$F$10/скидки_наценки!$B$4</f>
        <v>0</v>
      </c>
      <c r="J37" s="325">
        <f>'Петли, защ, скр ручки_база'!BM43*скидки_наценки!$D$10*скидки_наценки!$F$10/скидки_наценки!$B$4</f>
        <v>0</v>
      </c>
      <c r="K37" s="325">
        <f>'Петли, защ, скр ручки_база'!BN43*скидки_наценки!$D$10*скидки_наценки!$F$10/скидки_наценки!$B$4</f>
        <v>0</v>
      </c>
    </row>
    <row r="38" spans="2:11" customFormat="1" ht="15.75">
      <c r="B38" s="1164"/>
      <c r="C38" s="360" t="str">
        <f>'Петли, защ, скр ручки_база'!R24</f>
        <v>латунь</v>
      </c>
      <c r="D38" s="223">
        <f>'Петли, защ, скр ручки_база'!BI45*скидки_наценки!$D$10*скидки_наценки!$F$10/скидки_наценки!$B$4</f>
        <v>0</v>
      </c>
      <c r="E38" s="223">
        <f>'Петли, защ, скр ручки_база'!BJ45*скидки_наценки!$D$10*скидки_наценки!$F$10/скидки_наценки!$B$4</f>
        <v>0</v>
      </c>
      <c r="F38" s="223">
        <f>'Петли, защ, скр ручки_база'!BK45*скидки_наценки!$D$10*скидки_наценки!$F$10/скидки_наценки!$B$4</f>
        <v>0</v>
      </c>
      <c r="G38" s="223">
        <f>'Петли, защ, скр ручки_база'!BL45*скидки_наценки!$D$10*скидки_наценки!$F$10/скидки_наценки!$B$4</f>
        <v>0</v>
      </c>
      <c r="H38" s="223">
        <f>'Петли, защ, скр ручки_база'!BM45*скидки_наценки!$D$10*скидки_наценки!$F$10/скидки_наценки!$B$4</f>
        <v>0</v>
      </c>
      <c r="I38" s="223">
        <f>'Петли, защ, скр ручки_база'!BL45*скидки_наценки!$D$10*скидки_наценки!$F$10/скидки_наценки!$B$4</f>
        <v>0</v>
      </c>
      <c r="J38" s="223">
        <f>'Петли, защ, скр ручки_база'!BM45*скидки_наценки!$D$10*скидки_наценки!$F$10/скидки_наценки!$B$4</f>
        <v>0</v>
      </c>
      <c r="K38" s="223">
        <f>'Петли, защ, скр ручки_база'!BN45*скидки_наценки!$D$10*скидки_наценки!$F$10/скидки_наценки!$B$4</f>
        <v>0</v>
      </c>
    </row>
    <row r="39" spans="2:11" customFormat="1" ht="15.75">
      <c r="B39" s="1164"/>
      <c r="C39" s="746" t="str">
        <f>'Петли, защ, скр ручки_база'!R25</f>
        <v>бронза</v>
      </c>
      <c r="D39" s="325">
        <f>'Петли, защ, скр ручки_база'!BI46*скидки_наценки!$D$10*скидки_наценки!$F$10/скидки_наценки!$B$4</f>
        <v>0</v>
      </c>
      <c r="E39" s="325">
        <f>'Петли, защ, скр ручки_база'!BJ46*скидки_наценки!$D$10*скидки_наценки!$F$10/скидки_наценки!$B$4</f>
        <v>0</v>
      </c>
      <c r="F39" s="325">
        <f>'Петли, защ, скр ручки_база'!BK46*скидки_наценки!$D$10*скидки_наценки!$F$10/скидки_наценки!$B$4</f>
        <v>0</v>
      </c>
      <c r="G39" s="325">
        <f>'Петли, защ, скр ручки_база'!BL46*скидки_наценки!$D$10*скидки_наценки!$F$10/скидки_наценки!$B$4</f>
        <v>0</v>
      </c>
      <c r="H39" s="325">
        <f>'Петли, защ, скр ручки_база'!BM46*скидки_наценки!$D$10*скидки_наценки!$F$10/скидки_наценки!$B$4</f>
        <v>0</v>
      </c>
      <c r="I39" s="325">
        <f>'Петли, защ, скр ручки_база'!BL46*скидки_наценки!$D$10*скидки_наценки!$F$10/скидки_наценки!$B$4</f>
        <v>0</v>
      </c>
      <c r="J39" s="325">
        <f>'Петли, защ, скр ручки_база'!BM46*скидки_наценки!$D$10*скидки_наценки!$F$10/скидки_наценки!$B$4</f>
        <v>0</v>
      </c>
      <c r="K39" s="325">
        <f>'Петли, защ, скр ручки_база'!BN46*скидки_наценки!$D$10*скидки_наценки!$F$10/скидки_наценки!$B$4</f>
        <v>0</v>
      </c>
    </row>
    <row r="40" spans="2:11" customFormat="1" ht="15.75">
      <c r="B40" s="1164"/>
      <c r="C40" s="360" t="str">
        <f>'Петли, защ, скр ручки_база'!R26</f>
        <v>античная бронза (AB)</v>
      </c>
      <c r="D40" s="223">
        <f>'Петли, защ, скр ручки_база'!BI48*скидки_наценки!$D$10*скидки_наценки!$F$10/скидки_наценки!$B$4</f>
        <v>0</v>
      </c>
      <c r="E40" s="223">
        <f>'Петли, защ, скр ручки_база'!BJ48*скидки_наценки!$D$10*скидки_наценки!$F$10/скидки_наценки!$B$4</f>
        <v>0</v>
      </c>
      <c r="F40" s="223">
        <f>'Петли, защ, скр ручки_база'!BK48*скидки_наценки!$D$10*скидки_наценки!$F$10/скидки_наценки!$B$4</f>
        <v>0</v>
      </c>
      <c r="G40" s="223">
        <f>'Петли, защ, скр ручки_база'!BL48*скидки_наценки!$D$10*скидки_наценки!$F$10/скидки_наценки!$B$4</f>
        <v>0</v>
      </c>
      <c r="H40" s="223">
        <f>'Петли, защ, скр ручки_база'!BM48*скидки_наценки!$D$10*скидки_наценки!$F$10/скидки_наценки!$B$4</f>
        <v>0</v>
      </c>
      <c r="I40" s="223">
        <f>'Петли, защ, скр ручки_база'!BL48*скидки_наценки!$D$10*скидки_наценки!$F$10/скидки_наценки!$B$4</f>
        <v>0</v>
      </c>
      <c r="J40" s="223">
        <f>'Петли, защ, скр ручки_база'!BM48*скидки_наценки!$D$10*скидки_наценки!$F$10/скидки_наценки!$B$4</f>
        <v>0</v>
      </c>
      <c r="K40" s="223">
        <f>'Петли, защ, скр ручки_база'!BN48*скидки_наценки!$D$10*скидки_наценки!$F$10/скидки_наценки!$B$4</f>
        <v>0</v>
      </c>
    </row>
    <row r="41" spans="2:11" customFormat="1" ht="15.75">
      <c r="B41" s="1164"/>
      <c r="C41" s="746" t="str">
        <f>'Петли, защ, скр ручки_база'!R27</f>
        <v>итальянская бронза (U-IB)</v>
      </c>
      <c r="D41" s="325">
        <f>'Петли, защ, скр ручки_база'!BI49*скидки_наценки!$D$10*скидки_наценки!$F$10/скидки_наценки!$B$4</f>
        <v>0</v>
      </c>
      <c r="E41" s="325">
        <f>'Петли, защ, скр ручки_база'!BJ49*скидки_наценки!$D$10*скидки_наценки!$F$10/скидки_наценки!$B$4</f>
        <v>0</v>
      </c>
      <c r="F41" s="325">
        <f>'Петли, защ, скр ручки_база'!BK49*скидки_наценки!$D$10*скидки_наценки!$F$10/скидки_наценки!$B$4</f>
        <v>0</v>
      </c>
      <c r="G41" s="325">
        <f>'Петли, защ, скр ручки_база'!BL49*скидки_наценки!$D$10*скидки_наценки!$F$10/скидки_наценки!$B$4</f>
        <v>0</v>
      </c>
      <c r="H41" s="325">
        <f>'Петли, защ, скр ручки_база'!BM49*скидки_наценки!$D$10*скидки_наценки!$F$10/скидки_наценки!$B$4</f>
        <v>0</v>
      </c>
      <c r="I41" s="325">
        <f>'Петли, защ, скр ручки_база'!BL49*скидки_наценки!$D$10*скидки_наценки!$F$10/скидки_наценки!$B$4</f>
        <v>0</v>
      </c>
      <c r="J41" s="325">
        <f>'Петли, защ, скр ручки_база'!BM49*скидки_наценки!$D$10*скидки_наценки!$F$10/скидки_наценки!$B$4</f>
        <v>0</v>
      </c>
      <c r="K41" s="325">
        <f>'Петли, защ, скр ручки_база'!BN49*скидки_наценки!$D$10*скидки_наценки!$F$10/скидки_наценки!$B$4</f>
        <v>0</v>
      </c>
    </row>
    <row r="42" spans="2:11" customFormat="1" ht="18" customHeight="1">
      <c r="B42" s="429"/>
      <c r="D42" s="730"/>
      <c r="E42" s="12"/>
      <c r="F42" s="12"/>
      <c r="G42" s="12"/>
      <c r="H42" s="12"/>
      <c r="I42" s="12"/>
      <c r="J42" s="12"/>
      <c r="K42" s="12"/>
    </row>
    <row r="43" spans="2:11" customFormat="1" ht="18" customHeight="1">
      <c r="B43" s="429"/>
    </row>
    <row r="44" spans="2:11" customFormat="1">
      <c r="B44" s="200"/>
    </row>
    <row r="45" spans="2:11" customFormat="1" ht="15" customHeight="1">
      <c r="B45" s="423"/>
      <c r="C45" s="424"/>
      <c r="D45" s="266" t="s">
        <v>139</v>
      </c>
      <c r="E45" s="1193" t="s">
        <v>140</v>
      </c>
      <c r="F45" s="1194"/>
    </row>
    <row r="46" spans="2:11" customFormat="1" ht="89.25" customHeight="1">
      <c r="B46" s="1153"/>
      <c r="C46" s="1170"/>
      <c r="D46" s="1168"/>
      <c r="E46" s="294"/>
      <c r="F46" s="294"/>
    </row>
    <row r="47" spans="2:11" s="520" customFormat="1" ht="12.75" customHeight="1">
      <c r="B47" s="1153"/>
      <c r="C47" s="1170"/>
      <c r="D47" s="1169"/>
      <c r="E47" s="747" t="s">
        <v>141</v>
      </c>
      <c r="F47" s="143" t="s">
        <v>142</v>
      </c>
      <c r="I47"/>
      <c r="J47"/>
    </row>
    <row r="48" spans="2:11" customFormat="1">
      <c r="B48" s="1155"/>
      <c r="C48" s="1171"/>
      <c r="D48" s="748" t="s">
        <v>143</v>
      </c>
      <c r="E48" s="749" t="s">
        <v>144</v>
      </c>
      <c r="F48" s="748" t="s">
        <v>145</v>
      </c>
    </row>
    <row r="49" spans="2:11" s="428" customFormat="1" ht="11.25" customHeight="1">
      <c r="B49" s="1148" t="s">
        <v>96</v>
      </c>
      <c r="C49" s="1185"/>
      <c r="D49" s="114" t="s">
        <v>123</v>
      </c>
      <c r="E49" s="339" t="s">
        <v>123</v>
      </c>
      <c r="F49" s="114" t="s">
        <v>123</v>
      </c>
      <c r="I49"/>
      <c r="J49"/>
    </row>
    <row r="50" spans="2:11" s="428" customFormat="1" ht="11.25" customHeight="1">
      <c r="B50" s="1148" t="s">
        <v>100</v>
      </c>
      <c r="C50" s="1185"/>
      <c r="D50" s="114" t="s">
        <v>102</v>
      </c>
      <c r="E50" s="339" t="s">
        <v>102</v>
      </c>
      <c r="F50" s="114" t="s">
        <v>102</v>
      </c>
      <c r="I50"/>
      <c r="J50"/>
    </row>
    <row r="51" spans="2:11" s="428" customFormat="1" ht="57" customHeight="1">
      <c r="B51" s="1185" t="s">
        <v>146</v>
      </c>
      <c r="C51" s="1186"/>
      <c r="D51" s="114"/>
      <c r="E51" s="339"/>
      <c r="F51" s="114"/>
      <c r="I51"/>
      <c r="J51"/>
    </row>
    <row r="52" spans="2:11" s="428" customFormat="1" ht="15.75">
      <c r="B52" s="1187" t="s">
        <v>147</v>
      </c>
      <c r="C52" s="1188"/>
      <c r="D52" s="325">
        <f>CEILING('Петли, защ, скр ручки_база'!BO36*скидки_наценки!$D$10*скидки_наценки!$F$10/скидки_наценки!$B$4,5)</f>
        <v>0</v>
      </c>
      <c r="E52" s="325">
        <f>CEILING('Петли, защ, скр ручки_база'!BP36*скидки_наценки!$D$10*скидки_наценки!$F$10/скидки_наценки!$B$4,5)</f>
        <v>950</v>
      </c>
      <c r="F52" s="325">
        <f>CEILING('Петли, защ, скр ручки_база'!BQ36*скидки_наценки!$D$10*скидки_наценки!$F$10/скидки_наценки!$B$4,5)</f>
        <v>1250</v>
      </c>
      <c r="I52"/>
      <c r="J52"/>
    </row>
    <row r="53" spans="2:11" s="64" customFormat="1">
      <c r="B53" s="750"/>
      <c r="C53" s="751"/>
      <c r="D53" s="752"/>
      <c r="E53" s="752"/>
      <c r="F53" s="752"/>
      <c r="G53" s="752"/>
      <c r="H53" s="752"/>
      <c r="I53" s="752"/>
      <c r="J53" s="752"/>
    </row>
    <row r="54" spans="2:11" customFormat="1" ht="15" customHeight="1">
      <c r="B54" s="423"/>
      <c r="C54" s="424"/>
      <c r="D54" s="1183" t="s">
        <v>148</v>
      </c>
      <c r="E54" s="1183"/>
      <c r="F54" s="1183"/>
      <c r="G54" s="1183"/>
      <c r="H54" s="1183"/>
      <c r="I54" s="1183"/>
      <c r="J54" s="1183"/>
      <c r="K54" s="1183"/>
    </row>
    <row r="55" spans="2:11" customFormat="1" ht="89.25" customHeight="1">
      <c r="B55" s="1153"/>
      <c r="C55" s="1170"/>
      <c r="D55" s="294"/>
      <c r="E55" s="294"/>
      <c r="F55" s="294"/>
      <c r="G55" s="294"/>
      <c r="H55" s="294"/>
      <c r="I55" s="294"/>
      <c r="J55" s="294"/>
      <c r="K55" s="294"/>
    </row>
    <row r="56" spans="2:11" s="520" customFormat="1" ht="12.75" customHeight="1">
      <c r="B56" s="1153"/>
      <c r="C56" s="1170"/>
      <c r="D56" s="1189" t="s">
        <v>149</v>
      </c>
      <c r="E56" s="1190"/>
      <c r="F56" s="1190"/>
      <c r="I56" s="1189" t="s">
        <v>150</v>
      </c>
      <c r="J56" s="1190"/>
      <c r="K56" s="1190"/>
    </row>
    <row r="57" spans="2:11" customFormat="1">
      <c r="B57" s="1155"/>
      <c r="C57" s="1171"/>
      <c r="D57" s="748" t="s">
        <v>151</v>
      </c>
      <c r="E57" s="748" t="s">
        <v>152</v>
      </c>
      <c r="F57" s="748" t="s">
        <v>153</v>
      </c>
      <c r="I57" s="748" t="s">
        <v>154</v>
      </c>
      <c r="J57" s="748" t="s">
        <v>155</v>
      </c>
      <c r="K57" s="748" t="s">
        <v>156</v>
      </c>
    </row>
    <row r="58" spans="2:11" s="428" customFormat="1" ht="11.25" customHeight="1">
      <c r="B58" s="1148" t="s">
        <v>96</v>
      </c>
      <c r="C58" s="1185"/>
      <c r="D58" s="114" t="s">
        <v>123</v>
      </c>
      <c r="E58" s="114" t="s">
        <v>123</v>
      </c>
      <c r="F58" s="114" t="s">
        <v>123</v>
      </c>
      <c r="G58" s="114" t="s">
        <v>123</v>
      </c>
      <c r="H58" s="114" t="s">
        <v>123</v>
      </c>
      <c r="I58" s="114" t="s">
        <v>123</v>
      </c>
      <c r="J58" s="114" t="s">
        <v>123</v>
      </c>
      <c r="K58" s="114" t="s">
        <v>123</v>
      </c>
    </row>
    <row r="59" spans="2:11" s="428" customFormat="1" ht="11.25" customHeight="1">
      <c r="B59" s="1148" t="s">
        <v>100</v>
      </c>
      <c r="C59" s="1185"/>
      <c r="D59" s="114" t="s">
        <v>102</v>
      </c>
      <c r="E59" s="114" t="s">
        <v>102</v>
      </c>
      <c r="F59" s="114" t="s">
        <v>102</v>
      </c>
      <c r="G59" s="114" t="s">
        <v>102</v>
      </c>
      <c r="H59" s="114" t="s">
        <v>102</v>
      </c>
      <c r="I59" s="114" t="s">
        <v>102</v>
      </c>
      <c r="J59" s="114" t="s">
        <v>102</v>
      </c>
      <c r="K59" s="114" t="s">
        <v>102</v>
      </c>
    </row>
    <row r="60" spans="2:11" s="428" customFormat="1" ht="72.75" customHeight="1">
      <c r="B60" s="1185" t="s">
        <v>146</v>
      </c>
      <c r="C60" s="1186"/>
      <c r="D60" s="113" t="s">
        <v>157</v>
      </c>
      <c r="E60" s="113" t="s">
        <v>158</v>
      </c>
      <c r="F60" s="113" t="s">
        <v>159</v>
      </c>
      <c r="G60" s="114"/>
      <c r="H60" s="114"/>
      <c r="I60" s="113" t="s">
        <v>160</v>
      </c>
      <c r="J60" s="113" t="s">
        <v>161</v>
      </c>
      <c r="K60" s="113" t="s">
        <v>162</v>
      </c>
    </row>
    <row r="61" spans="2:11" customFormat="1" ht="24.75" customHeight="1">
      <c r="B61" s="1187" t="s">
        <v>147</v>
      </c>
      <c r="C61" s="1188"/>
      <c r="D61" s="325" t="e">
        <f>CEILING('Петли, защ, скр ручки_база'!#REF!*скидки_наценки!$D$10*скидки_наценки!$F$10/скидки_наценки!$B$4,5)</f>
        <v>#REF!</v>
      </c>
      <c r="E61" s="325" t="e">
        <f>CEILING('Петли, защ, скр ручки_база'!#REF!*скидки_наценки!$D$10*скидки_наценки!$F$10/скидки_наценки!$B$4,5)</f>
        <v>#REF!</v>
      </c>
      <c r="F61" s="325" t="e">
        <f>CEILING('Петли, защ, скр ручки_база'!#REF!*скидки_наценки!$D$10*скидки_наценки!$F$10/скидки_наценки!$B$4,5)</f>
        <v>#REF!</v>
      </c>
      <c r="G61" s="325"/>
      <c r="H61" s="325"/>
      <c r="I61" s="325" t="e">
        <f>CEILING('Петли, защ, скр ручки_база'!#REF!*скидки_наценки!$D$10*скидки_наценки!$F$10/скидки_наценки!$B$4,5)</f>
        <v>#REF!</v>
      </c>
      <c r="J61" s="325" t="e">
        <f>CEILING('Петли, защ, скр ручки_база'!#REF!*скидки_наценки!$D$10*скидки_наценки!$F$10/скидки_наценки!$B$4,5)</f>
        <v>#REF!</v>
      </c>
      <c r="K61" s="325" t="e">
        <f>CEILING('Петли, защ, скр ручки_база'!#REF!*скидки_наценки!$D$10*скидки_наценки!$F$10/скидки_наценки!$B$4,5)</f>
        <v>#REF!</v>
      </c>
    </row>
    <row r="63" spans="2:11" customFormat="1" ht="15" customHeight="1">
      <c r="B63" s="423"/>
      <c r="C63" s="424"/>
      <c r="D63" s="1183" t="s">
        <v>163</v>
      </c>
      <c r="E63" s="1183"/>
      <c r="F63" s="1183"/>
      <c r="G63" s="1183"/>
      <c r="H63" s="1183"/>
      <c r="I63" s="1183"/>
      <c r="J63" s="1183"/>
      <c r="K63" s="1183"/>
    </row>
    <row r="64" spans="2:11" customFormat="1" ht="89.25" customHeight="1">
      <c r="B64" s="1153"/>
      <c r="C64" s="1170"/>
      <c r="D64" s="294"/>
      <c r="E64" s="294"/>
      <c r="F64" s="294"/>
      <c r="G64" s="294"/>
      <c r="H64" s="294"/>
      <c r="I64" s="754"/>
      <c r="J64" s="294"/>
      <c r="K64" s="294"/>
    </row>
    <row r="65" spans="2:11" s="520" customFormat="1" ht="12.75" customHeight="1">
      <c r="B65" s="1153"/>
      <c r="C65" s="1170"/>
      <c r="D65" s="1189"/>
      <c r="E65" s="1190"/>
      <c r="F65" s="1190"/>
      <c r="I65" s="1189"/>
      <c r="J65" s="1190"/>
      <c r="K65" s="1190"/>
    </row>
    <row r="66" spans="2:11" customFormat="1">
      <c r="B66" s="1155"/>
      <c r="C66" s="1171"/>
      <c r="D66" s="748" t="s">
        <v>164</v>
      </c>
      <c r="E66" s="748" t="s">
        <v>165</v>
      </c>
      <c r="F66" s="748" t="s">
        <v>166</v>
      </c>
      <c r="I66" s="748" t="s">
        <v>167</v>
      </c>
      <c r="J66" s="748" t="s">
        <v>168</v>
      </c>
      <c r="K66" s="748" t="s">
        <v>169</v>
      </c>
    </row>
    <row r="67" spans="2:11" s="428" customFormat="1" ht="11.25" customHeight="1">
      <c r="B67" s="1148" t="s">
        <v>96</v>
      </c>
      <c r="C67" s="1185"/>
      <c r="D67" s="114" t="s">
        <v>123</v>
      </c>
      <c r="E67" s="114" t="s">
        <v>123</v>
      </c>
      <c r="F67" s="114" t="s">
        <v>123</v>
      </c>
      <c r="G67" s="114" t="s">
        <v>123</v>
      </c>
      <c r="H67" s="114" t="s">
        <v>123</v>
      </c>
      <c r="I67" s="114" t="s">
        <v>123</v>
      </c>
      <c r="J67" s="114" t="s">
        <v>123</v>
      </c>
      <c r="K67" s="114" t="s">
        <v>123</v>
      </c>
    </row>
    <row r="68" spans="2:11" s="428" customFormat="1" ht="11.25" customHeight="1">
      <c r="B68" s="1148" t="s">
        <v>100</v>
      </c>
      <c r="C68" s="1185"/>
      <c r="D68" s="114" t="s">
        <v>102</v>
      </c>
      <c r="E68" s="114" t="s">
        <v>102</v>
      </c>
      <c r="F68" s="114" t="s">
        <v>102</v>
      </c>
      <c r="G68" s="114" t="s">
        <v>102</v>
      </c>
      <c r="H68" s="114" t="s">
        <v>102</v>
      </c>
      <c r="I68" s="114" t="s">
        <v>102</v>
      </c>
      <c r="J68" s="114" t="s">
        <v>102</v>
      </c>
      <c r="K68" s="114" t="s">
        <v>102</v>
      </c>
    </row>
    <row r="69" spans="2:11" customFormat="1" ht="67.5">
      <c r="B69" s="1185" t="s">
        <v>146</v>
      </c>
      <c r="C69" s="1186"/>
      <c r="D69" s="113" t="s">
        <v>157</v>
      </c>
      <c r="E69" s="113" t="s">
        <v>158</v>
      </c>
      <c r="F69" s="113" t="s">
        <v>159</v>
      </c>
      <c r="G69" s="114"/>
      <c r="H69" s="114"/>
      <c r="I69" s="113" t="s">
        <v>160</v>
      </c>
      <c r="J69" s="113" t="s">
        <v>161</v>
      </c>
      <c r="K69" s="113" t="s">
        <v>162</v>
      </c>
    </row>
    <row r="70" spans="2:11" customFormat="1" ht="15.75">
      <c r="B70" s="1187" t="s">
        <v>147</v>
      </c>
      <c r="C70" s="1188"/>
      <c r="D70" s="325" t="e">
        <f>CEILING('Петли, защ, скр ручки_база'!#REF!*скидки_наценки!$D$10*скидки_наценки!$F$10/скидки_наценки!$B$4,5)</f>
        <v>#REF!</v>
      </c>
      <c r="E70" s="325" t="e">
        <f>CEILING('Петли, защ, скр ручки_база'!#REF!*скидки_наценки!$D$10*скидки_наценки!$F$10/скидки_наценки!$B$4,5)</f>
        <v>#REF!</v>
      </c>
      <c r="F70" s="325" t="e">
        <f>CEILING('Петли, защ, скр ручки_база'!#REF!*скидки_наценки!$D$10*скидки_наценки!$F$10/скидки_наценки!$B$4,5)</f>
        <v>#REF!</v>
      </c>
      <c r="G70" s="325" t="e">
        <f>CEILING('Петли, защ, скр ручки_база'!#REF!*скидки_наценки!$D$10*скидки_наценки!$F$10/скидки_наценки!$B$4,5)</f>
        <v>#REF!</v>
      </c>
      <c r="H70" s="325" t="e">
        <f>CEILING('Петли, защ, скр ручки_база'!#REF!*скидки_наценки!$D$10*скидки_наценки!$F$10/скидки_наценки!$B$4,5)</f>
        <v>#REF!</v>
      </c>
      <c r="I70" s="325" t="e">
        <f>CEILING('Петли, защ, скр ручки_база'!#REF!*скидки_наценки!$D$10*скидки_наценки!$F$10/скидки_наценки!$B$4,5)</f>
        <v>#REF!</v>
      </c>
      <c r="J70" s="325" t="e">
        <f>CEILING('Петли, защ, скр ручки_база'!#REF!*скидки_наценки!$D$10*скидки_наценки!$F$10/скидки_наценки!$B$4,5)</f>
        <v>#REF!</v>
      </c>
      <c r="K70" s="325" t="e">
        <f>CEILING('Петли, защ, скр ручки_база'!#REF!*скидки_наценки!$D$10*скидки_наценки!$F$10/скидки_наценки!$B$4,5)</f>
        <v>#REF!</v>
      </c>
    </row>
    <row r="71" spans="2:11" s="64" customFormat="1">
      <c r="B71" s="750"/>
      <c r="C71" s="751"/>
      <c r="D71" s="752"/>
      <c r="E71" s="752"/>
      <c r="F71" s="752"/>
      <c r="G71" s="752"/>
      <c r="H71" s="752"/>
      <c r="I71" s="752"/>
      <c r="J71" s="752"/>
    </row>
    <row r="72" spans="2:11" customFormat="1" ht="15" customHeight="1">
      <c r="B72" s="1183" t="s">
        <v>170</v>
      </c>
      <c r="C72" s="1183"/>
      <c r="D72" s="1183"/>
      <c r="E72" s="1183"/>
      <c r="F72" s="1183"/>
      <c r="G72" s="1183"/>
      <c r="H72" s="1183"/>
      <c r="I72" s="1183"/>
      <c r="J72" s="1175" t="s">
        <v>171</v>
      </c>
      <c r="K72" s="1177"/>
    </row>
    <row r="73" spans="2:11" customFormat="1" ht="128.25" customHeight="1">
      <c r="B73" s="1151" t="s">
        <v>85</v>
      </c>
      <c r="C73" s="1152"/>
      <c r="D73" s="266"/>
      <c r="E73" s="266"/>
      <c r="F73" s="266"/>
      <c r="G73" s="266"/>
      <c r="H73" s="266"/>
      <c r="I73" s="266"/>
      <c r="J73" s="509"/>
      <c r="K73" s="509"/>
    </row>
    <row r="74" spans="2:11" customFormat="1" ht="27.75" customHeight="1">
      <c r="B74" s="1153"/>
      <c r="C74" s="1154"/>
      <c r="D74" s="111" t="s">
        <v>172</v>
      </c>
      <c r="E74" s="111" t="s">
        <v>173</v>
      </c>
      <c r="F74" s="111" t="s">
        <v>174</v>
      </c>
      <c r="G74" s="111"/>
      <c r="H74" s="111"/>
      <c r="I74" s="111" t="s">
        <v>175</v>
      </c>
      <c r="J74" s="510" t="s">
        <v>176</v>
      </c>
      <c r="K74" s="111" t="s">
        <v>177</v>
      </c>
    </row>
    <row r="75" spans="2:11" customFormat="1">
      <c r="B75" s="1150" t="s">
        <v>178</v>
      </c>
      <c r="C75" s="1150"/>
      <c r="D75" s="143" t="s">
        <v>179</v>
      </c>
      <c r="E75" s="143" t="s">
        <v>179</v>
      </c>
      <c r="F75" s="143" t="s">
        <v>179</v>
      </c>
      <c r="G75" s="143"/>
      <c r="H75" s="143"/>
      <c r="I75" s="143" t="s">
        <v>180</v>
      </c>
      <c r="J75" s="510" t="s">
        <v>181</v>
      </c>
      <c r="K75" s="111" t="s">
        <v>181</v>
      </c>
    </row>
    <row r="76" spans="2:11" customFormat="1" ht="15" customHeight="1">
      <c r="B76" s="1148" t="s">
        <v>96</v>
      </c>
      <c r="C76" s="1148"/>
      <c r="D76" s="114" t="s">
        <v>123</v>
      </c>
      <c r="E76" s="114" t="s">
        <v>123</v>
      </c>
      <c r="F76" s="114" t="s">
        <v>123</v>
      </c>
      <c r="G76" s="114"/>
      <c r="H76" s="114"/>
      <c r="I76" s="114" t="s">
        <v>98</v>
      </c>
      <c r="J76" s="114" t="s">
        <v>182</v>
      </c>
      <c r="K76" s="114" t="s">
        <v>182</v>
      </c>
    </row>
    <row r="77" spans="2:11" s="428" customFormat="1" ht="12.75" customHeight="1">
      <c r="B77" s="1148" t="s">
        <v>100</v>
      </c>
      <c r="C77" s="1148"/>
      <c r="D77" s="114" t="s">
        <v>101</v>
      </c>
      <c r="E77" s="114" t="s">
        <v>101</v>
      </c>
      <c r="F77" s="114" t="s">
        <v>101</v>
      </c>
      <c r="G77" s="114"/>
      <c r="H77" s="114"/>
      <c r="I77" s="114" t="s">
        <v>125</v>
      </c>
      <c r="J77" s="114" t="s">
        <v>101</v>
      </c>
      <c r="K77" s="114" t="s">
        <v>101</v>
      </c>
    </row>
    <row r="78" spans="2:11" customFormat="1" ht="67.5">
      <c r="B78" s="1185" t="s">
        <v>146</v>
      </c>
      <c r="C78" s="1186"/>
      <c r="D78" s="113" t="s">
        <v>183</v>
      </c>
      <c r="E78" s="113" t="s">
        <v>184</v>
      </c>
      <c r="F78" s="113" t="s">
        <v>185</v>
      </c>
      <c r="G78" s="113" t="s">
        <v>185</v>
      </c>
      <c r="H78" s="113" t="s">
        <v>185</v>
      </c>
      <c r="I78" s="113" t="s">
        <v>186</v>
      </c>
      <c r="J78" s="113"/>
      <c r="K78" s="113"/>
    </row>
    <row r="79" spans="2:11" customFormat="1" ht="26.25" customHeight="1">
      <c r="B79" s="1187" t="s">
        <v>147</v>
      </c>
      <c r="C79" s="1188"/>
      <c r="D79" s="325">
        <f>'Петли, защ, скр ручки_база'!B123*скидки_наценки!$D$10*скидки_наценки!$F$10/скидки_наценки!$B$4</f>
        <v>980</v>
      </c>
      <c r="E79" s="325">
        <f>'Петли, защ, скр ручки_база'!C123*скидки_наценки!$D$10*скидки_наценки!$F$10/скидки_наценки!$B$4</f>
        <v>1360</v>
      </c>
      <c r="F79" s="325">
        <f>'Петли, защ, скр ручки_база'!D123*скидки_наценки!$D$10*скидки_наценки!$F$10/скидки_наценки!$B$4</f>
        <v>1360</v>
      </c>
      <c r="G79" s="325"/>
      <c r="H79" s="325"/>
      <c r="I79" s="325">
        <f>'Петли, защ, скр ручки_база'!E123*скидки_наценки!$D$10*скидки_наценки!$F$10/скидки_наценки!$B$4</f>
        <v>2270</v>
      </c>
      <c r="J79" s="325">
        <f>'Петли, защ, скр ручки_база'!F123*скидки_наценки!$D$10*скидки_наценки!$F$10/скидки_наценки!$B$4</f>
        <v>26800</v>
      </c>
      <c r="K79" s="325">
        <f>'Петли, защ, скр ручки_база'!G123*скидки_наценки!$D$10*скидки_наценки!$F$10/скидки_наценки!$B$4</f>
        <v>35980</v>
      </c>
    </row>
    <row r="80" spans="2:11" customFormat="1">
      <c r="B80" s="200"/>
    </row>
    <row r="81" spans="2:11" customFormat="1">
      <c r="B81" s="200"/>
    </row>
    <row r="82" spans="2:11" s="502" customFormat="1" ht="15" customHeight="1">
      <c r="B82" s="1183" t="s">
        <v>187</v>
      </c>
      <c r="C82" s="1183"/>
      <c r="D82" s="1183"/>
      <c r="E82" s="1183"/>
      <c r="F82" s="1183"/>
      <c r="G82" s="1183"/>
      <c r="H82" s="1183"/>
      <c r="I82" s="1183"/>
      <c r="J82" s="508"/>
      <c r="K82" s="508"/>
    </row>
    <row r="83" spans="2:11" s="502" customFormat="1" ht="103.5" customHeight="1">
      <c r="B83" s="1165" t="s">
        <v>85</v>
      </c>
      <c r="C83" s="1183"/>
      <c r="D83" s="1183"/>
      <c r="E83" s="1183"/>
      <c r="F83" s="1183"/>
      <c r="G83" s="1183"/>
      <c r="H83" s="1183"/>
      <c r="I83" s="1183"/>
      <c r="J83" s="508"/>
      <c r="K83" s="508"/>
    </row>
    <row r="84" spans="2:11">
      <c r="B84" s="1166"/>
      <c r="C84" s="1184" t="s">
        <v>188</v>
      </c>
      <c r="D84" s="1184"/>
      <c r="E84" s="1184"/>
      <c r="F84" s="1184"/>
      <c r="G84" s="1184"/>
      <c r="H84" s="1184"/>
      <c r="I84" s="1184"/>
    </row>
    <row r="85" spans="2:11">
      <c r="B85" s="1166"/>
      <c r="C85" s="504">
        <v>600</v>
      </c>
      <c r="D85" s="504">
        <f>C85+100</f>
        <v>700</v>
      </c>
      <c r="E85" s="504">
        <f>D85+100</f>
        <v>800</v>
      </c>
      <c r="F85" s="504">
        <f>E85+100</f>
        <v>900</v>
      </c>
      <c r="G85" s="504"/>
      <c r="H85" s="504"/>
      <c r="I85" s="504">
        <f>F85+100</f>
        <v>1000</v>
      </c>
    </row>
    <row r="86" spans="2:11">
      <c r="B86" s="1166"/>
      <c r="C86" s="1172" t="s">
        <v>123</v>
      </c>
      <c r="D86" s="1172"/>
      <c r="E86" s="1172"/>
      <c r="F86" s="1172"/>
      <c r="G86" s="1172"/>
      <c r="H86" s="1172"/>
      <c r="I86" s="1172"/>
    </row>
    <row r="87" spans="2:11">
      <c r="B87" s="1166"/>
      <c r="C87" s="1172" t="s">
        <v>101</v>
      </c>
      <c r="D87" s="1172"/>
      <c r="E87" s="1172"/>
      <c r="F87" s="1172"/>
      <c r="G87" s="1172"/>
      <c r="H87" s="1172"/>
      <c r="I87" s="1172"/>
    </row>
    <row r="88" spans="2:11">
      <c r="B88" s="1166"/>
      <c r="C88" s="1172" t="s">
        <v>189</v>
      </c>
      <c r="D88" s="1172"/>
      <c r="E88" s="1172"/>
      <c r="F88" s="1172"/>
      <c r="G88" s="1172"/>
      <c r="H88" s="1172"/>
      <c r="I88" s="1172"/>
    </row>
    <row r="89" spans="2:11" ht="15.75">
      <c r="B89" s="1167"/>
      <c r="C89" s="97">
        <f>'Петли, защ, скр ручки_база'!I123*скидки_наценки!$D$10*скидки_наценки!$F$10/скидки_наценки!$B$4</f>
        <v>3300</v>
      </c>
      <c r="D89" s="97">
        <f>'Петли, защ, скр ручки_база'!K123*скидки_наценки!$D$10*скидки_наценки!$F$10/скидки_наценки!$B$4</f>
        <v>3400</v>
      </c>
      <c r="E89" s="97">
        <f>'Петли, защ, скр ручки_база'!L123*скидки_наценки!$D$10*скидки_наценки!$F$10/скидки_наценки!$B$4</f>
        <v>3450</v>
      </c>
      <c r="F89" s="97">
        <f>'Петли, защ, скр ручки_база'!M123*скидки_наценки!$D$10*скидки_наценки!$F$10/скидки_наценки!$B$4</f>
        <v>3550</v>
      </c>
      <c r="G89" s="97"/>
      <c r="H89" s="97"/>
      <c r="I89" s="97">
        <f>'Петли, защ, скр ручки_база'!N123*скидки_наценки!$D$10*скидки_наценки!$F$10/скидки_наценки!$B$4</f>
        <v>3600</v>
      </c>
    </row>
    <row r="90" spans="2:11" s="502" customFormat="1">
      <c r="C90" s="507" t="s">
        <v>190</v>
      </c>
      <c r="D90" s="508"/>
      <c r="E90" s="508"/>
      <c r="F90" s="508"/>
      <c r="G90" s="508"/>
      <c r="H90" s="508"/>
      <c r="I90" s="508"/>
      <c r="J90" s="508"/>
    </row>
    <row r="91" spans="2:11" s="502" customFormat="1" ht="12" customHeight="1">
      <c r="B91" s="503" t="s">
        <v>83</v>
      </c>
      <c r="C91" s="503" t="s">
        <v>191</v>
      </c>
      <c r="D91" s="508"/>
      <c r="E91" s="508"/>
      <c r="F91" s="508"/>
      <c r="G91" s="508"/>
      <c r="H91" s="508"/>
      <c r="I91" s="508"/>
      <c r="J91" s="508"/>
    </row>
    <row r="92" spans="2:11" s="502" customFormat="1" ht="12" customHeight="1">
      <c r="B92" s="503" t="s">
        <v>192</v>
      </c>
      <c r="C92" s="503" t="s">
        <v>193</v>
      </c>
      <c r="D92" s="508"/>
      <c r="E92" s="508"/>
      <c r="F92" s="508"/>
      <c r="G92" s="508"/>
      <c r="H92" s="508"/>
      <c r="I92" s="508"/>
      <c r="J92" s="508"/>
    </row>
    <row r="93" spans="2:11" s="502" customFormat="1" ht="12" customHeight="1">
      <c r="B93" s="503"/>
      <c r="C93" s="503"/>
      <c r="D93" s="508"/>
      <c r="E93" s="508"/>
      <c r="F93" s="508"/>
      <c r="G93" s="508"/>
      <c r="H93" s="508"/>
      <c r="I93" s="508"/>
      <c r="J93" s="508"/>
    </row>
    <row r="94" spans="2:11">
      <c r="B94" s="503"/>
    </row>
    <row r="95" spans="2:11" s="502" customFormat="1" ht="15" customHeight="1">
      <c r="B95" s="1173" t="s">
        <v>194</v>
      </c>
      <c r="C95" s="1174"/>
      <c r="D95" s="1174"/>
      <c r="E95" s="1174"/>
      <c r="F95" s="1174"/>
      <c r="G95" s="1174"/>
      <c r="H95" s="1174"/>
      <c r="I95" s="1174"/>
      <c r="J95" s="1174"/>
      <c r="K95" s="24"/>
    </row>
    <row r="96" spans="2:11" s="502" customFormat="1" ht="105.75" customHeight="1">
      <c r="B96" s="1165" t="s">
        <v>85</v>
      </c>
      <c r="C96" s="382"/>
      <c r="D96" s="382"/>
      <c r="E96" s="1175"/>
      <c r="F96" s="1176"/>
      <c r="G96" s="1176"/>
      <c r="H96" s="1176"/>
      <c r="I96" s="1177"/>
      <c r="J96" s="382"/>
      <c r="K96" s="24"/>
    </row>
    <row r="97" spans="2:11" ht="25.5">
      <c r="B97" s="1166"/>
      <c r="C97" s="505" t="s">
        <v>195</v>
      </c>
      <c r="D97" s="505" t="s">
        <v>196</v>
      </c>
      <c r="E97" s="1178" t="s">
        <v>197</v>
      </c>
      <c r="F97" s="1179"/>
      <c r="G97" s="1179"/>
      <c r="H97" s="1179"/>
      <c r="I97" s="1180"/>
      <c r="J97" s="1181" t="s">
        <v>198</v>
      </c>
    </row>
    <row r="98" spans="2:11" ht="25.5">
      <c r="B98" s="1166"/>
      <c r="C98" s="144" t="s">
        <v>199</v>
      </c>
      <c r="D98" s="144" t="s">
        <v>200</v>
      </c>
      <c r="E98" s="144" t="s">
        <v>201</v>
      </c>
      <c r="F98" s="144" t="s">
        <v>202</v>
      </c>
      <c r="G98" s="144"/>
      <c r="H98" s="144"/>
      <c r="I98" s="144" t="s">
        <v>203</v>
      </c>
      <c r="J98" s="1182"/>
    </row>
    <row r="99" spans="2:11">
      <c r="B99" s="1166"/>
      <c r="C99" s="114" t="s">
        <v>204</v>
      </c>
      <c r="D99" s="114" t="s">
        <v>205</v>
      </c>
      <c r="E99" s="1160" t="s">
        <v>206</v>
      </c>
      <c r="F99" s="1161"/>
      <c r="G99" s="1161"/>
      <c r="H99" s="1161"/>
      <c r="I99" s="1162"/>
      <c r="J99" s="114" t="s">
        <v>123</v>
      </c>
    </row>
    <row r="100" spans="2:11">
      <c r="B100" s="1166"/>
      <c r="C100" s="114" t="s">
        <v>207</v>
      </c>
      <c r="D100" s="114" t="s">
        <v>102</v>
      </c>
      <c r="E100" s="1160" t="s">
        <v>208</v>
      </c>
      <c r="F100" s="1161"/>
      <c r="G100" s="1161"/>
      <c r="H100" s="1161"/>
      <c r="I100" s="1162"/>
      <c r="J100" s="114" t="s">
        <v>101</v>
      </c>
    </row>
    <row r="101" spans="2:11">
      <c r="B101" s="1166"/>
      <c r="C101" s="113" t="s">
        <v>209</v>
      </c>
      <c r="D101" s="113" t="s">
        <v>210</v>
      </c>
      <c r="E101" s="1160" t="s">
        <v>211</v>
      </c>
      <c r="F101" s="1161"/>
      <c r="G101" s="1161"/>
      <c r="H101" s="1161"/>
      <c r="I101" s="1162"/>
      <c r="J101" s="113" t="s">
        <v>104</v>
      </c>
    </row>
    <row r="102" spans="2:11" ht="15.75">
      <c r="B102" s="1167"/>
      <c r="C102" s="97">
        <f>'Петли, защ, скр ручки_база'!O122*скидки_наценки!$D$10*скидки_наценки!$F$10/скидки_наценки!$B$4</f>
        <v>11800</v>
      </c>
      <c r="D102" s="97">
        <f>'Петли, защ, скр ручки_база'!P122*скидки_наценки!$D$10*скидки_наценки!$F$10/скидки_наценки!$B$4</f>
        <v>1530</v>
      </c>
      <c r="E102" s="97">
        <f>'Петли, защ, скр ручки_база'!Q122*скидки_наценки!$D$10*скидки_наценки!$F$10/скидки_наценки!$B$4</f>
        <v>2580</v>
      </c>
      <c r="F102" s="97">
        <f>'Петли, защ, скр ручки_база'!R122*скидки_наценки!$D$10*скидки_наценки!$F$10/скидки_наценки!$B$4</f>
        <v>4680</v>
      </c>
      <c r="G102" s="97"/>
      <c r="H102" s="97"/>
      <c r="I102" s="97">
        <f>'Петли, защ, скр ручки_база'!BI122*скидки_наценки!$D$10*скидки_наценки!$F$10/скидки_наценки!$B$4</f>
        <v>9400</v>
      </c>
      <c r="J102" s="97">
        <f>'Петли, защ, скр ручки_база'!BJ122*скидки_наценки!$D$10*скидки_наценки!$F$10/скидки_наценки!$B$4</f>
        <v>3000</v>
      </c>
    </row>
    <row r="103" spans="2:11" s="502" customFormat="1">
      <c r="C103" s="507" t="s">
        <v>190</v>
      </c>
      <c r="D103" s="508"/>
      <c r="E103" s="508"/>
      <c r="F103" s="508"/>
      <c r="G103" s="508"/>
      <c r="H103" s="508"/>
      <c r="I103" s="508"/>
      <c r="J103" s="24"/>
      <c r="K103" s="24"/>
    </row>
    <row r="104" spans="2:11" s="502" customFormat="1" ht="12" customHeight="1">
      <c r="B104" s="503" t="s">
        <v>83</v>
      </c>
      <c r="C104" s="503" t="s">
        <v>212</v>
      </c>
      <c r="D104" s="508"/>
      <c r="E104" s="508"/>
      <c r="F104" s="508"/>
      <c r="G104" s="508"/>
      <c r="H104" s="508"/>
      <c r="I104" s="508"/>
      <c r="J104" s="508"/>
    </row>
    <row r="105" spans="2:11" s="502" customFormat="1" ht="12" customHeight="1">
      <c r="B105" s="503" t="s">
        <v>192</v>
      </c>
      <c r="C105" s="503" t="s">
        <v>213</v>
      </c>
      <c r="D105" s="508"/>
      <c r="E105" s="508"/>
      <c r="F105" s="508"/>
      <c r="G105" s="508"/>
      <c r="H105" s="508"/>
      <c r="I105" s="508"/>
      <c r="J105" s="508"/>
    </row>
    <row r="106" spans="2:11">
      <c r="C106" s="503"/>
    </row>
  </sheetData>
  <mergeCells count="66">
    <mergeCell ref="B6:K6"/>
    <mergeCell ref="F7:J7"/>
    <mergeCell ref="F8:I8"/>
    <mergeCell ref="B11:C11"/>
    <mergeCell ref="B12:C12"/>
    <mergeCell ref="B7:C10"/>
    <mergeCell ref="D7:E8"/>
    <mergeCell ref="B13:C13"/>
    <mergeCell ref="D26:K26"/>
    <mergeCell ref="D27:F27"/>
    <mergeCell ref="I27:K27"/>
    <mergeCell ref="D28:F28"/>
    <mergeCell ref="I28:K28"/>
    <mergeCell ref="D29:E29"/>
    <mergeCell ref="I29:J29"/>
    <mergeCell ref="B31:C31"/>
    <mergeCell ref="B32:C32"/>
    <mergeCell ref="E45:F45"/>
    <mergeCell ref="B49:C49"/>
    <mergeCell ref="B50:C50"/>
    <mergeCell ref="B51:C51"/>
    <mergeCell ref="B52:C52"/>
    <mergeCell ref="D54:K54"/>
    <mergeCell ref="D56:F56"/>
    <mergeCell ref="I56:K56"/>
    <mergeCell ref="B58:C58"/>
    <mergeCell ref="B59:C59"/>
    <mergeCell ref="B60:C60"/>
    <mergeCell ref="B61:C61"/>
    <mergeCell ref="D63:K63"/>
    <mergeCell ref="D65:F65"/>
    <mergeCell ref="I65:K65"/>
    <mergeCell ref="B67:C67"/>
    <mergeCell ref="B68:C68"/>
    <mergeCell ref="B69:C69"/>
    <mergeCell ref="B70:C70"/>
    <mergeCell ref="B72:I72"/>
    <mergeCell ref="J72:K72"/>
    <mergeCell ref="B75:C75"/>
    <mergeCell ref="B76:C76"/>
    <mergeCell ref="B77:C77"/>
    <mergeCell ref="B78:C78"/>
    <mergeCell ref="B79:C79"/>
    <mergeCell ref="E99:I99"/>
    <mergeCell ref="J97:J98"/>
    <mergeCell ref="B82:I82"/>
    <mergeCell ref="C83:I83"/>
    <mergeCell ref="C84:I84"/>
    <mergeCell ref="C86:I86"/>
    <mergeCell ref="C87:I87"/>
    <mergeCell ref="E100:I100"/>
    <mergeCell ref="E101:I101"/>
    <mergeCell ref="B14:B23"/>
    <mergeCell ref="B33:B41"/>
    <mergeCell ref="B83:B89"/>
    <mergeCell ref="B96:B102"/>
    <mergeCell ref="D46:D47"/>
    <mergeCell ref="B73:C74"/>
    <mergeCell ref="B64:C66"/>
    <mergeCell ref="B55:C57"/>
    <mergeCell ref="B46:C48"/>
    <mergeCell ref="B27:C30"/>
    <mergeCell ref="C88:I88"/>
    <mergeCell ref="B95:J95"/>
    <mergeCell ref="E96:I96"/>
    <mergeCell ref="E97:I97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41" max="10" man="1"/>
    <brk id="71" max="1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2"/>
  <sheetViews>
    <sheetView view="pageBreakPreview" zoomScale="115" zoomScaleNormal="100" workbookViewId="0">
      <selection activeCell="D4" sqref="D4"/>
    </sheetView>
  </sheetViews>
  <sheetFormatPr defaultColWidth="9" defaultRowHeight="15"/>
  <cols>
    <col min="1" max="1" width="2.140625" customWidth="1"/>
    <col min="2" max="3" width="16.140625" customWidth="1"/>
    <col min="4" max="4" width="58.140625" customWidth="1"/>
    <col min="5" max="5" width="3.5703125" customWidth="1"/>
  </cols>
  <sheetData>
    <row r="1" spans="1:4">
      <c r="A1" s="698"/>
      <c r="B1" s="3" t="s">
        <v>20</v>
      </c>
      <c r="C1" s="698"/>
      <c r="D1" s="698"/>
    </row>
    <row r="2" spans="1:4" ht="40.5" customHeight="1">
      <c r="A2" s="702"/>
      <c r="B2" s="1200" t="s">
        <v>214</v>
      </c>
      <c r="C2" s="1200"/>
      <c r="D2" s="1200"/>
    </row>
    <row r="3" spans="1:4">
      <c r="A3" s="702"/>
      <c r="B3" s="1207" t="s">
        <v>215</v>
      </c>
      <c r="C3" s="740" t="s">
        <v>216</v>
      </c>
      <c r="D3" s="741">
        <f>'Петли, защ, скр ручки_база'!BM135*скидки_наценки!$D$11*скидки_наценки!$F$11/скидки_наценки!$B$4</f>
        <v>4200</v>
      </c>
    </row>
    <row r="4" spans="1:4">
      <c r="A4" s="702"/>
      <c r="B4" s="1208"/>
      <c r="C4" s="740" t="s">
        <v>217</v>
      </c>
      <c r="D4" s="741">
        <f>D3</f>
        <v>4200</v>
      </c>
    </row>
    <row r="5" spans="1:4">
      <c r="A5" s="702"/>
      <c r="B5" s="1207" t="s">
        <v>218</v>
      </c>
      <c r="C5" s="740" t="s">
        <v>216</v>
      </c>
      <c r="D5" s="741">
        <f>'Петли, защ, скр ручки_база'!BM136*скидки_наценки!$D$11*скидки_наценки!$F$11/скидки_наценки!$B$4</f>
        <v>700</v>
      </c>
    </row>
    <row r="6" spans="1:4">
      <c r="A6" s="702"/>
      <c r="B6" s="1208"/>
      <c r="C6" s="740" t="s">
        <v>217</v>
      </c>
      <c r="D6" s="741">
        <f>D5</f>
        <v>700</v>
      </c>
    </row>
    <row r="7" spans="1:4" ht="40.5" customHeight="1">
      <c r="A7" s="702"/>
      <c r="B7" s="702"/>
      <c r="C7" s="218"/>
      <c r="D7" s="218"/>
    </row>
    <row r="8" spans="1:4">
      <c r="A8" s="702"/>
      <c r="B8" s="1209" t="s">
        <v>219</v>
      </c>
      <c r="C8" s="1210"/>
      <c r="D8" s="704" t="s">
        <v>220</v>
      </c>
    </row>
    <row r="9" spans="1:4">
      <c r="A9" s="702"/>
      <c r="B9" s="1211"/>
      <c r="C9" s="1212"/>
      <c r="D9" s="704" t="s">
        <v>221</v>
      </c>
    </row>
    <row r="10" spans="1:4">
      <c r="A10" s="702"/>
      <c r="B10" s="1211"/>
      <c r="C10" s="1212"/>
      <c r="D10" s="704" t="s">
        <v>222</v>
      </c>
    </row>
    <row r="11" spans="1:4" ht="55.5" customHeight="1">
      <c r="A11" s="702"/>
      <c r="B11" s="1213"/>
      <c r="C11" s="1214"/>
      <c r="D11" s="706"/>
    </row>
    <row r="12" spans="1:4">
      <c r="A12" s="702"/>
      <c r="B12" s="1201" t="s">
        <v>223</v>
      </c>
      <c r="C12" s="1201"/>
      <c r="D12" s="706" t="s">
        <v>224</v>
      </c>
    </row>
    <row r="13" spans="1:4">
      <c r="A13" s="702"/>
      <c r="B13" s="1202" t="s">
        <v>225</v>
      </c>
      <c r="C13" s="1203"/>
      <c r="D13" s="708" t="s">
        <v>226</v>
      </c>
    </row>
    <row r="14" spans="1:4">
      <c r="A14" s="699"/>
      <c r="B14" s="1209" t="s">
        <v>227</v>
      </c>
      <c r="C14" s="1210"/>
      <c r="D14" s="710" t="s">
        <v>228</v>
      </c>
    </row>
    <row r="15" spans="1:4">
      <c r="A15" s="702"/>
      <c r="B15" s="1211"/>
      <c r="C15" s="1212"/>
      <c r="D15" s="712" t="s">
        <v>229</v>
      </c>
    </row>
    <row r="16" spans="1:4">
      <c r="A16" s="702"/>
      <c r="B16" s="1213"/>
      <c r="C16" s="1214"/>
      <c r="D16" s="715">
        <f>D4+D6</f>
        <v>4900</v>
      </c>
    </row>
    <row r="17" spans="1:4" ht="15.75">
      <c r="A17" s="702"/>
      <c r="B17" s="1204" t="s">
        <v>230</v>
      </c>
      <c r="C17" s="1204"/>
      <c r="D17" s="718">
        <f>SUM(D16:D16)</f>
        <v>4900</v>
      </c>
    </row>
    <row r="18" spans="1:4" ht="15.75">
      <c r="A18" s="702"/>
      <c r="B18" s="702"/>
      <c r="C18" s="719" t="s">
        <v>231</v>
      </c>
      <c r="D18" s="720"/>
    </row>
    <row r="19" spans="1:4">
      <c r="A19" s="702"/>
      <c r="B19" s="1205" t="s">
        <v>232</v>
      </c>
      <c r="C19" s="1206"/>
      <c r="D19" s="708">
        <v>1</v>
      </c>
    </row>
    <row r="20" spans="1:4">
      <c r="A20" s="702"/>
      <c r="B20" s="721" t="s">
        <v>233</v>
      </c>
      <c r="C20" s="721"/>
      <c r="D20" s="722" t="s">
        <v>234</v>
      </c>
    </row>
    <row r="21" spans="1:4" ht="18.75" customHeight="1">
      <c r="A21" s="702"/>
      <c r="B21" s="724" t="s">
        <v>235</v>
      </c>
      <c r="C21" s="724"/>
      <c r="D21" s="726" t="s">
        <v>236</v>
      </c>
    </row>
    <row r="22" spans="1:4">
      <c r="D22" s="1"/>
    </row>
  </sheetData>
  <mergeCells count="9">
    <mergeCell ref="B2:D2"/>
    <mergeCell ref="B12:C12"/>
    <mergeCell ref="B13:C13"/>
    <mergeCell ref="B17:C17"/>
    <mergeCell ref="B19:C19"/>
    <mergeCell ref="B3:B4"/>
    <mergeCell ref="B5:B6"/>
    <mergeCell ref="B14:C16"/>
    <mergeCell ref="B8:C11"/>
  </mergeCells>
  <hyperlinks>
    <hyperlink ref="B1" location="Содержание!A1" display="Вернуться в содержание"/>
  </hyperlinks>
  <pageMargins left="0.70866141732283505" right="0.70866141732283505" top="0.74803149606299202" bottom="0.74803149606299202" header="0.31496062992126" footer="0.31496062992126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0">
    <tabColor theme="0" tint="-0.34998626667073579"/>
  </sheetPr>
  <dimension ref="B1:Q53"/>
  <sheetViews>
    <sheetView view="pageBreakPreview" zoomScale="80" zoomScaleNormal="110" zoomScalePageLayoutView="85" workbookViewId="0">
      <pane ySplit="1" topLeftCell="A2" activePane="bottomLeft" state="frozen"/>
      <selection pane="bottomLeft" activeCell="D14" sqref="D14"/>
    </sheetView>
  </sheetViews>
  <sheetFormatPr defaultColWidth="27.28515625" defaultRowHeight="15"/>
  <cols>
    <col min="1" max="1" width="4" style="702" customWidth="1"/>
    <col min="2" max="2" width="5.7109375" style="702" customWidth="1"/>
    <col min="3" max="3" width="28.28515625" style="702" customWidth="1"/>
    <col min="4" max="11" width="23.7109375" style="702" customWidth="1"/>
    <col min="12" max="13" width="12.140625" style="702" customWidth="1"/>
    <col min="14" max="14" width="18.5703125" style="703" customWidth="1"/>
    <col min="15" max="16384" width="27.28515625" style="702"/>
  </cols>
  <sheetData>
    <row r="1" spans="2:15" s="698" customFormat="1">
      <c r="B1" s="3" t="s">
        <v>20</v>
      </c>
      <c r="K1" s="60"/>
      <c r="N1" s="737"/>
    </row>
    <row r="3" spans="2:15" ht="18" customHeight="1">
      <c r="C3" s="218"/>
      <c r="D3" s="218"/>
      <c r="E3" s="218"/>
      <c r="F3" s="218"/>
      <c r="G3" s="218"/>
      <c r="H3" s="698"/>
      <c r="I3" s="698"/>
      <c r="N3" s="702"/>
    </row>
    <row r="4" spans="2:15" ht="18.95" customHeight="1">
      <c r="B4" s="1209" t="s">
        <v>219</v>
      </c>
      <c r="C4" s="1210"/>
      <c r="D4" s="1234" t="s">
        <v>220</v>
      </c>
      <c r="E4" s="1234"/>
      <c r="F4" s="1234"/>
      <c r="G4" s="1234"/>
      <c r="H4" s="1234"/>
      <c r="I4" s="1234"/>
      <c r="J4" s="1234"/>
      <c r="K4" s="1234"/>
      <c r="N4" s="702"/>
    </row>
    <row r="5" spans="2:15" ht="18.95" customHeight="1">
      <c r="B5" s="1211"/>
      <c r="C5" s="1212"/>
      <c r="D5" s="1234" t="s">
        <v>221</v>
      </c>
      <c r="E5" s="1234"/>
      <c r="F5" s="1234"/>
      <c r="G5" s="1234"/>
      <c r="H5" s="1234" t="s">
        <v>237</v>
      </c>
      <c r="I5" s="1234"/>
      <c r="J5" s="1234"/>
      <c r="K5" s="1234"/>
      <c r="N5" s="702"/>
    </row>
    <row r="6" spans="2:15" ht="18.75" customHeight="1">
      <c r="B6" s="1211"/>
      <c r="C6" s="1212"/>
      <c r="D6" s="705" t="s">
        <v>238</v>
      </c>
      <c r="E6" s="1234" t="s">
        <v>222</v>
      </c>
      <c r="F6" s="1234"/>
      <c r="G6" s="1234"/>
      <c r="H6" s="1234" t="s">
        <v>222</v>
      </c>
      <c r="I6" s="1234"/>
      <c r="J6" s="1234"/>
      <c r="K6" s="1234"/>
      <c r="N6" s="702"/>
    </row>
    <row r="7" spans="2:15" ht="88.5" customHeight="1">
      <c r="B7" s="1213"/>
      <c r="C7" s="1214"/>
      <c r="D7" s="1231"/>
      <c r="E7" s="1231"/>
      <c r="F7" s="1231"/>
      <c r="G7" s="1231"/>
      <c r="H7" s="1231"/>
      <c r="I7" s="1231"/>
      <c r="J7" s="1231"/>
      <c r="K7" s="1231"/>
      <c r="N7" s="702"/>
    </row>
    <row r="8" spans="2:15">
      <c r="B8" s="1201" t="s">
        <v>223</v>
      </c>
      <c r="C8" s="1201"/>
      <c r="D8" s="706" t="s">
        <v>239</v>
      </c>
      <c r="E8" s="706" t="s">
        <v>224</v>
      </c>
      <c r="F8" s="1232" t="s">
        <v>240</v>
      </c>
      <c r="G8" s="1233"/>
      <c r="H8" s="1232" t="s">
        <v>241</v>
      </c>
      <c r="I8" s="1233"/>
      <c r="J8" s="1232" t="s">
        <v>240</v>
      </c>
      <c r="K8" s="1233"/>
      <c r="N8" s="702"/>
    </row>
    <row r="9" spans="2:15" ht="30">
      <c r="B9" s="1202" t="s">
        <v>225</v>
      </c>
      <c r="C9" s="1203"/>
      <c r="D9" s="707" t="s">
        <v>226</v>
      </c>
      <c r="E9" s="708" t="s">
        <v>242</v>
      </c>
      <c r="F9" s="708" t="s">
        <v>226</v>
      </c>
      <c r="G9" s="708" t="s">
        <v>243</v>
      </c>
      <c r="H9" s="708" t="s">
        <v>226</v>
      </c>
      <c r="I9" s="708" t="s">
        <v>243</v>
      </c>
      <c r="J9" s="708" t="s">
        <v>226</v>
      </c>
      <c r="K9" s="708" t="s">
        <v>243</v>
      </c>
      <c r="N9" s="702"/>
    </row>
    <row r="10" spans="2:15" s="699" customFormat="1">
      <c r="B10" s="1209" t="s">
        <v>227</v>
      </c>
      <c r="C10" s="1210"/>
      <c r="D10" s="709" t="s">
        <v>228</v>
      </c>
      <c r="E10" s="710" t="s">
        <v>228</v>
      </c>
      <c r="F10" s="710" t="s">
        <v>228</v>
      </c>
      <c r="G10" s="710" t="s">
        <v>228</v>
      </c>
      <c r="H10" s="710" t="s">
        <v>228</v>
      </c>
      <c r="I10" s="1229" t="s">
        <v>244</v>
      </c>
      <c r="J10" s="1219" t="s">
        <v>228</v>
      </c>
      <c r="K10" s="1220"/>
    </row>
    <row r="11" spans="2:15" ht="102" customHeight="1">
      <c r="B11" s="1211"/>
      <c r="C11" s="1212"/>
      <c r="D11" s="711" t="s">
        <v>245</v>
      </c>
      <c r="E11" s="712" t="s">
        <v>246</v>
      </c>
      <c r="F11" s="713" t="s">
        <v>247</v>
      </c>
      <c r="G11" s="714" t="s">
        <v>248</v>
      </c>
      <c r="H11" s="713" t="s">
        <v>249</v>
      </c>
      <c r="I11" s="1230"/>
      <c r="J11" s="1221" t="s">
        <v>249</v>
      </c>
      <c r="K11" s="1222"/>
      <c r="N11" s="702"/>
    </row>
    <row r="12" spans="2:15" ht="32.1" customHeight="1">
      <c r="B12" s="1213"/>
      <c r="C12" s="1214"/>
      <c r="D12" s="715">
        <f>'Карточные петли'!F15*2+Замки!F12</f>
        <v>2120</v>
      </c>
      <c r="E12" s="715">
        <f>'Скрытые петли'!F16*2+Замки!F12</f>
        <v>9100</v>
      </c>
      <c r="F12" s="715">
        <f>'Скрытые петли'!D16*2+Замки!F12</f>
        <v>9800</v>
      </c>
      <c r="G12" s="715">
        <f>E12</f>
        <v>9100</v>
      </c>
      <c r="H12" s="715">
        <f>'Скрытые петли'!H16*2+Замки!F12</f>
        <v>9580</v>
      </c>
      <c r="I12" s="738" t="s">
        <v>244</v>
      </c>
      <c r="J12" s="1223">
        <f>'Скрытые петли'!H16*2+Замки!F12</f>
        <v>9580</v>
      </c>
      <c r="K12" s="1224"/>
      <c r="N12" s="702"/>
    </row>
    <row r="13" spans="2:15" s="700" customFormat="1" ht="32.1" customHeight="1">
      <c r="B13" s="1225" t="s">
        <v>250</v>
      </c>
      <c r="C13" s="1226"/>
      <c r="D13" s="716">
        <f>Ручки_накладки_Китай!$D$10</f>
        <v>2180</v>
      </c>
      <c r="E13" s="716">
        <f>Ручки_накладки_Китай!$D$10</f>
        <v>2180</v>
      </c>
      <c r="F13" s="716">
        <f>Ручки_накладки_Китай!$D$10</f>
        <v>2180</v>
      </c>
      <c r="G13" s="716">
        <f>Ручки_накладки_Китай!$D$10</f>
        <v>2180</v>
      </c>
      <c r="H13" s="716">
        <f>Ручки_накладки_Китай!$D$10</f>
        <v>2180</v>
      </c>
      <c r="I13" s="723" t="s">
        <v>244</v>
      </c>
      <c r="J13" s="1227">
        <f>Ручки_накладки_Китай!$D$10</f>
        <v>2180</v>
      </c>
      <c r="K13" s="1228"/>
      <c r="O13" s="739"/>
    </row>
    <row r="14" spans="2:15" ht="32.1" customHeight="1">
      <c r="B14" s="1205" t="s">
        <v>251</v>
      </c>
      <c r="C14" s="1206"/>
      <c r="D14" s="717">
        <f>Ручки_накладки_Китай!$F$10</f>
        <v>950</v>
      </c>
      <c r="E14" s="717">
        <f>Ручки_накладки_Китай!$F$10</f>
        <v>950</v>
      </c>
      <c r="F14" s="717">
        <f>Ручки_накладки_Китай!$F$10</f>
        <v>950</v>
      </c>
      <c r="G14" s="717">
        <f>Ручки_накладки_Китай!$F$10</f>
        <v>950</v>
      </c>
      <c r="H14" s="717">
        <f>Ручки_накладки_Китай!$F$10</f>
        <v>950</v>
      </c>
      <c r="I14" s="726" t="s">
        <v>244</v>
      </c>
      <c r="J14" s="1215">
        <f>Ручки_накладки_Китай!$F$10</f>
        <v>950</v>
      </c>
      <c r="K14" s="1216"/>
      <c r="N14" s="702"/>
      <c r="O14" s="703"/>
    </row>
    <row r="15" spans="2:15" ht="18" customHeight="1">
      <c r="B15" s="1204" t="s">
        <v>230</v>
      </c>
      <c r="C15" s="1204"/>
      <c r="D15" s="718">
        <f>SUM(D12:D14)</f>
        <v>5250</v>
      </c>
      <c r="E15" s="718">
        <f>SUM(E12:E14)</f>
        <v>12230</v>
      </c>
      <c r="F15" s="718">
        <f>SUM(F12:F14)</f>
        <v>12930</v>
      </c>
      <c r="G15" s="718">
        <f>SUM(G12:G14)</f>
        <v>12230</v>
      </c>
      <c r="H15" s="718">
        <f>SUM(H12:H14)</f>
        <v>12710</v>
      </c>
      <c r="I15" s="718"/>
      <c r="J15" s="1217">
        <f>SUM(J12:J14)</f>
        <v>12710</v>
      </c>
      <c r="K15" s="1218"/>
      <c r="N15" s="702"/>
    </row>
    <row r="16" spans="2:15" ht="32.25" customHeight="1">
      <c r="C16" s="719" t="s">
        <v>231</v>
      </c>
      <c r="D16" s="720"/>
      <c r="E16" s="720"/>
      <c r="F16" s="720"/>
      <c r="G16" s="720"/>
      <c r="H16" s="720"/>
      <c r="I16" s="720"/>
      <c r="J16" s="698"/>
      <c r="N16" s="702"/>
    </row>
    <row r="17" spans="2:17" ht="32.1" customHeight="1">
      <c r="B17" s="1205" t="s">
        <v>232</v>
      </c>
      <c r="C17" s="1206"/>
      <c r="D17" s="707">
        <v>1</v>
      </c>
      <c r="E17" s="708">
        <v>1</v>
      </c>
      <c r="F17" s="708">
        <v>1</v>
      </c>
      <c r="G17" s="708">
        <v>1</v>
      </c>
      <c r="H17" s="708" t="s">
        <v>252</v>
      </c>
      <c r="I17" s="708" t="s">
        <v>244</v>
      </c>
      <c r="J17" s="708" t="s">
        <v>252</v>
      </c>
      <c r="K17" s="708" t="s">
        <v>252</v>
      </c>
      <c r="N17" s="702"/>
    </row>
    <row r="18" spans="2:17" ht="32.1" customHeight="1">
      <c r="B18" s="721" t="s">
        <v>233</v>
      </c>
      <c r="C18" s="721"/>
      <c r="D18" s="722" t="s">
        <v>253</v>
      </c>
      <c r="E18" s="722" t="s">
        <v>234</v>
      </c>
      <c r="F18" s="706" t="s">
        <v>240</v>
      </c>
      <c r="G18" s="706" t="s">
        <v>240</v>
      </c>
      <c r="H18" s="723" t="s">
        <v>254</v>
      </c>
      <c r="I18" s="723" t="s">
        <v>244</v>
      </c>
      <c r="J18" s="723" t="s">
        <v>255</v>
      </c>
      <c r="K18" s="706" t="s">
        <v>240</v>
      </c>
      <c r="N18" s="702"/>
    </row>
    <row r="19" spans="2:17" ht="32.1" customHeight="1">
      <c r="B19" s="724" t="s">
        <v>235</v>
      </c>
      <c r="C19" s="724"/>
      <c r="D19" s="725" t="s">
        <v>256</v>
      </c>
      <c r="E19" s="726" t="s">
        <v>236</v>
      </c>
      <c r="F19" s="726" t="s">
        <v>244</v>
      </c>
      <c r="G19" s="726" t="s">
        <v>244</v>
      </c>
      <c r="H19" s="725" t="s">
        <v>256</v>
      </c>
      <c r="I19" s="726" t="s">
        <v>244</v>
      </c>
      <c r="J19" s="726" t="s">
        <v>244</v>
      </c>
      <c r="K19" s="726" t="s">
        <v>244</v>
      </c>
      <c r="N19" s="702"/>
    </row>
    <row r="20" spans="2:17" customFormat="1" ht="18" customHeight="1">
      <c r="D20" s="1"/>
      <c r="E20" s="1"/>
      <c r="F20" s="1"/>
      <c r="G20" s="1"/>
      <c r="H20" s="1"/>
      <c r="I20" s="1"/>
    </row>
    <row r="21" spans="2:17" s="700" customFormat="1">
      <c r="B21" s="727"/>
      <c r="C21" s="727"/>
      <c r="D21" s="728"/>
      <c r="E21" s="728"/>
      <c r="F21" s="728"/>
      <c r="G21" s="728"/>
      <c r="H21" s="728"/>
      <c r="I21" s="729"/>
      <c r="N21" s="739"/>
    </row>
    <row r="22" spans="2:17" s="700" customFormat="1">
      <c r="B22" s="727"/>
      <c r="C22" s="727"/>
      <c r="D22" s="728"/>
      <c r="E22" s="728"/>
      <c r="F22" s="728"/>
      <c r="G22" s="728"/>
      <c r="H22" s="728"/>
      <c r="I22" s="729"/>
      <c r="N22" s="739"/>
    </row>
    <row r="23" spans="2:17" s="700" customFormat="1">
      <c r="B23" s="727"/>
      <c r="C23" s="727"/>
      <c r="D23" s="728"/>
      <c r="E23" s="728"/>
      <c r="F23" s="728"/>
      <c r="G23" s="728"/>
      <c r="H23" s="728"/>
      <c r="I23" s="729"/>
      <c r="N23" s="739"/>
    </row>
    <row r="24" spans="2:17" s="700" customFormat="1" ht="18" customHeight="1">
      <c r="C24" s="729"/>
      <c r="D24" s="729"/>
      <c r="E24" s="729"/>
      <c r="F24" s="729"/>
      <c r="G24" s="729"/>
      <c r="H24" s="729"/>
      <c r="I24"/>
      <c r="J24"/>
      <c r="K24"/>
      <c r="L24"/>
      <c r="M24"/>
      <c r="N24"/>
      <c r="O24"/>
      <c r="P24"/>
      <c r="Q24"/>
    </row>
    <row r="44" spans="2:8" customFormat="1" ht="18" customHeight="1">
      <c r="B44" s="429"/>
      <c r="D44" s="730"/>
      <c r="E44" s="12"/>
      <c r="F44" s="12"/>
      <c r="G44" s="12"/>
      <c r="H44" s="12"/>
    </row>
    <row r="45" spans="2:8" customFormat="1" ht="18" customHeight="1">
      <c r="B45" s="429"/>
      <c r="D45" s="730"/>
      <c r="E45" s="12"/>
      <c r="F45" s="12"/>
      <c r="G45" s="12"/>
      <c r="H45" s="12"/>
    </row>
    <row r="46" spans="2:8" customFormat="1" ht="18" customHeight="1">
      <c r="B46" s="429"/>
      <c r="D46" s="730"/>
      <c r="E46" s="12"/>
      <c r="F46" s="12"/>
      <c r="G46" s="12"/>
      <c r="H46" s="12"/>
    </row>
    <row r="47" spans="2:8" customFormat="1" ht="18" customHeight="1">
      <c r="B47" s="429"/>
      <c r="D47" s="730"/>
      <c r="E47" s="12"/>
      <c r="F47" s="12"/>
      <c r="G47" s="12"/>
      <c r="H47" s="12"/>
    </row>
    <row r="48" spans="2:8" customFormat="1" ht="18" customHeight="1">
      <c r="B48" s="429"/>
      <c r="D48" s="730"/>
      <c r="E48" s="12"/>
      <c r="F48" s="12"/>
      <c r="G48" s="12"/>
      <c r="H48" s="12"/>
    </row>
    <row r="49" spans="2:17" customFormat="1" ht="18" customHeight="1">
      <c r="B49" s="429"/>
      <c r="D49" s="730"/>
      <c r="E49" s="12"/>
      <c r="F49" s="12"/>
      <c r="G49" s="12"/>
      <c r="H49" s="12"/>
    </row>
    <row r="50" spans="2:17" customFormat="1" ht="18" customHeight="1">
      <c r="B50" s="429"/>
      <c r="D50" s="730"/>
      <c r="E50" s="12"/>
      <c r="F50" s="12"/>
      <c r="G50" s="12"/>
      <c r="H50" s="12"/>
    </row>
    <row r="51" spans="2:17" customFormat="1" ht="18" customHeight="1">
      <c r="B51" s="429"/>
      <c r="D51" s="730"/>
      <c r="E51" s="12"/>
      <c r="F51" s="12"/>
      <c r="G51" s="12"/>
      <c r="H51" s="12"/>
    </row>
    <row r="52" spans="2:17" s="701" customFormat="1" ht="18" customHeight="1">
      <c r="B52" s="731"/>
      <c r="C52" s="732"/>
      <c r="D52" s="733"/>
      <c r="E52" s="733"/>
      <c r="F52" s="732"/>
      <c r="G52" s="732"/>
      <c r="H52" s="732"/>
      <c r="I52" s="502"/>
      <c r="J52" s="502"/>
      <c r="K52" s="502"/>
      <c r="L52" s="502"/>
      <c r="M52" s="502"/>
      <c r="N52" s="502"/>
    </row>
    <row r="53" spans="2:17" ht="12" customHeight="1">
      <c r="C53" s="734"/>
      <c r="D53" s="735"/>
      <c r="E53" s="736"/>
      <c r="F53" s="736"/>
      <c r="G53" s="736"/>
      <c r="H53" s="735"/>
      <c r="I53" s="12"/>
      <c r="J53"/>
      <c r="K53"/>
      <c r="L53"/>
      <c r="M53"/>
      <c r="N53"/>
      <c r="O53"/>
      <c r="P53"/>
      <c r="Q53"/>
    </row>
  </sheetData>
  <mergeCells count="25">
    <mergeCell ref="D7:G7"/>
    <mergeCell ref="H7:K7"/>
    <mergeCell ref="B8:C8"/>
    <mergeCell ref="F8:G8"/>
    <mergeCell ref="H8:I8"/>
    <mergeCell ref="J8:K8"/>
    <mergeCell ref="B4:C7"/>
    <mergeCell ref="D4:K4"/>
    <mergeCell ref="D5:G5"/>
    <mergeCell ref="H5:K5"/>
    <mergeCell ref="E6:G6"/>
    <mergeCell ref="H6:K6"/>
    <mergeCell ref="B9:C9"/>
    <mergeCell ref="J10:K10"/>
    <mergeCell ref="J11:K11"/>
    <mergeCell ref="J12:K12"/>
    <mergeCell ref="B13:C13"/>
    <mergeCell ref="J13:K13"/>
    <mergeCell ref="I10:I11"/>
    <mergeCell ref="B10:C12"/>
    <mergeCell ref="B14:C14"/>
    <mergeCell ref="J14:K14"/>
    <mergeCell ref="B15:C15"/>
    <mergeCell ref="J15:K15"/>
    <mergeCell ref="B17:C17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0" firstPageNumber="58" orientation="landscape" useFirstPageNumber="1" r:id="rId1"/>
  <headerFooter>
    <oddFooter>&amp;L&amp;P&amp;R&amp;G</oddFooter>
  </headerFooter>
  <rowBreaks count="1" manualBreakCount="1">
    <brk id="20" max="12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U63"/>
  <sheetViews>
    <sheetView view="pageBreakPreview" zoomScale="70" zoomScaleNormal="100" workbookViewId="0">
      <pane xSplit="3" ySplit="1" topLeftCell="D2" activePane="bottomRight" state="frozen"/>
      <selection pane="topRight"/>
      <selection pane="bottomLeft"/>
      <selection pane="bottomRight" activeCell="C63" sqref="C63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14" width="16.7109375" style="24" customWidth="1"/>
    <col min="15" max="15" width="27.28515625" style="24"/>
    <col min="16" max="16" width="25.5703125" style="24" customWidth="1"/>
    <col min="17" max="17" width="11.5703125" style="24" customWidth="1"/>
    <col min="18" max="18" width="8.5703125" style="24" customWidth="1"/>
    <col min="19" max="20" width="10.85546875" style="24" customWidth="1"/>
    <col min="21" max="16384" width="27.28515625" style="24"/>
  </cols>
  <sheetData>
    <row r="1" spans="2:17" s="21" customFormat="1">
      <c r="B1" s="3" t="s">
        <v>20</v>
      </c>
    </row>
    <row r="2" spans="2:17" customFormat="1" ht="15" customHeight="1">
      <c r="B2" s="1241" t="s">
        <v>257</v>
      </c>
      <c r="C2" s="1241"/>
      <c r="D2" s="1175" t="s">
        <v>70</v>
      </c>
      <c r="E2" s="1176"/>
      <c r="F2" s="1176"/>
      <c r="G2" s="1176"/>
      <c r="H2" s="1177"/>
      <c r="I2" s="1177" t="s">
        <v>258</v>
      </c>
      <c r="J2" s="1183"/>
      <c r="K2" s="24"/>
      <c r="L2" s="24"/>
      <c r="M2" s="24"/>
      <c r="N2" s="24"/>
    </row>
    <row r="3" spans="2:17" customFormat="1" ht="30">
      <c r="B3" s="1241"/>
      <c r="C3" s="1241"/>
      <c r="D3" s="997" t="s">
        <v>694</v>
      </c>
      <c r="E3" s="998" t="s">
        <v>695</v>
      </c>
      <c r="F3" s="997" t="s">
        <v>696</v>
      </c>
      <c r="G3" s="997" t="s">
        <v>697</v>
      </c>
      <c r="H3" s="997" t="s">
        <v>698</v>
      </c>
      <c r="I3" s="657" t="s">
        <v>699</v>
      </c>
      <c r="J3" s="997" t="s">
        <v>700</v>
      </c>
      <c r="K3" s="24"/>
      <c r="L3" s="24"/>
      <c r="M3" s="24"/>
      <c r="N3" s="24"/>
    </row>
    <row r="4" spans="2:17" s="428" customFormat="1" ht="11.25" customHeight="1">
      <c r="B4" s="1148" t="s">
        <v>96</v>
      </c>
      <c r="C4" s="1185"/>
      <c r="D4" s="114" t="s">
        <v>123</v>
      </c>
      <c r="E4" s="114" t="s">
        <v>123</v>
      </c>
      <c r="F4" s="114" t="s">
        <v>123</v>
      </c>
      <c r="G4" s="114" t="s">
        <v>123</v>
      </c>
      <c r="H4" s="114" t="s">
        <v>123</v>
      </c>
      <c r="I4" s="339" t="s">
        <v>123</v>
      </c>
      <c r="J4" s="114" t="s">
        <v>123</v>
      </c>
      <c r="K4" s="24"/>
      <c r="L4" s="24"/>
      <c r="M4" s="24"/>
      <c r="N4" s="24"/>
    </row>
    <row r="5" spans="2:17" s="428" customFormat="1" ht="11.25" customHeight="1">
      <c r="B5" s="1148" t="s">
        <v>100</v>
      </c>
      <c r="C5" s="1185"/>
      <c r="D5" s="114" t="s">
        <v>101</v>
      </c>
      <c r="E5" s="114" t="s">
        <v>101</v>
      </c>
      <c r="F5" s="114" t="s">
        <v>101</v>
      </c>
      <c r="G5" s="114" t="s">
        <v>101</v>
      </c>
      <c r="H5" s="114" t="s">
        <v>101</v>
      </c>
      <c r="I5" s="114" t="s">
        <v>101</v>
      </c>
      <c r="J5" s="114" t="s">
        <v>101</v>
      </c>
      <c r="K5" s="24"/>
      <c r="L5" s="24"/>
      <c r="M5" s="24"/>
      <c r="N5" s="24"/>
      <c r="O5"/>
      <c r="P5"/>
      <c r="Q5"/>
    </row>
    <row r="6" spans="2:17" customFormat="1" ht="59.25" customHeight="1">
      <c r="B6" s="1165" t="s">
        <v>146</v>
      </c>
      <c r="C6" s="121" t="s">
        <v>266</v>
      </c>
      <c r="D6" s="294"/>
      <c r="E6" s="294"/>
      <c r="F6" s="294"/>
      <c r="G6" s="294"/>
      <c r="H6" s="294"/>
      <c r="I6" s="692"/>
      <c r="J6" s="294"/>
      <c r="K6" s="24"/>
      <c r="L6" s="24"/>
      <c r="M6" s="24"/>
      <c r="N6" s="24"/>
    </row>
    <row r="7" spans="2:17" s="649" customFormat="1" ht="24.75" customHeight="1">
      <c r="B7" s="1166"/>
      <c r="C7" s="117" t="s">
        <v>147</v>
      </c>
      <c r="D7" s="119">
        <f>Ручки_накладки_Италия_база!D9*скидки_наценки!$D$11*скидки_наценки!$F$11/скидки_наценки!$B$4</f>
        <v>6510</v>
      </c>
      <c r="E7" s="119">
        <f>Ручки_накладки_Италия_база!E9*скидки_наценки!$D$11*скидки_наценки!$F$11/скидки_наценки!$B$4</f>
        <v>6510</v>
      </c>
      <c r="F7" s="119">
        <f>Ручки_накладки_Италия_база!F9*скидки_наценки!$D$11*скидки_наценки!$F$11/скидки_наценки!$B$4</f>
        <v>7330</v>
      </c>
      <c r="G7" s="119">
        <f>Ручки_накладки_Италия_база!G9*скидки_наценки!$D$11*скидки_наценки!$F$11/скидки_наценки!$B$4</f>
        <v>7280</v>
      </c>
      <c r="H7" s="119">
        <f>Ручки_накладки_Италия_база!H9*скидки_наценки!$D$11*скидки_наценки!$F$11/скидки_наценки!$B$4</f>
        <v>0</v>
      </c>
      <c r="I7" s="631">
        <f>Ручки_накладки_Италия_база!I9*скидки_наценки!$D$11*скидки_наценки!$F$11/скидки_наценки!$B$4</f>
        <v>2740</v>
      </c>
      <c r="J7" s="119">
        <f>Ручки_накладки_Италия_база!J9*скидки_наценки!$D$11*скидки_наценки!$F$11/скидки_наценки!$B$4</f>
        <v>1020</v>
      </c>
      <c r="K7" s="659"/>
      <c r="L7" s="659"/>
      <c r="M7" s="659"/>
      <c r="N7" s="659"/>
    </row>
    <row r="8" spans="2:17" customFormat="1" ht="59.25" customHeight="1">
      <c r="B8" s="1166"/>
      <c r="C8" s="576" t="s">
        <v>267</v>
      </c>
      <c r="D8" s="620"/>
      <c r="E8" s="620"/>
      <c r="F8" s="620"/>
      <c r="G8" s="620"/>
      <c r="H8" s="620"/>
      <c r="I8" s="693"/>
      <c r="J8" s="620"/>
      <c r="K8" s="24"/>
      <c r="L8" s="24"/>
      <c r="M8" s="24"/>
      <c r="N8" s="24"/>
    </row>
    <row r="9" spans="2:17" customFormat="1" ht="59.25" customHeight="1">
      <c r="B9" s="1166"/>
      <c r="C9" s="626" t="s">
        <v>268</v>
      </c>
      <c r="D9" s="623"/>
      <c r="E9" s="623"/>
      <c r="F9" s="623"/>
      <c r="G9" s="623"/>
      <c r="H9" s="623"/>
      <c r="I9" s="694"/>
      <c r="J9" s="623"/>
      <c r="K9" s="24"/>
      <c r="L9" s="24"/>
      <c r="M9" s="24"/>
      <c r="N9" s="24"/>
      <c r="O9" s="428"/>
      <c r="P9" s="428"/>
      <c r="Q9" s="428"/>
    </row>
    <row r="10" spans="2:17" customFormat="1" ht="59.25" customHeight="1">
      <c r="B10" s="1166"/>
      <c r="C10" s="626" t="s">
        <v>269</v>
      </c>
      <c r="D10" s="623"/>
      <c r="E10" s="623"/>
      <c r="F10" s="623"/>
      <c r="G10" s="623"/>
      <c r="H10" s="623"/>
      <c r="I10" s="694"/>
      <c r="J10" s="623"/>
      <c r="K10" s="24"/>
      <c r="L10" s="24"/>
      <c r="M10" s="24"/>
      <c r="N10" s="24"/>
    </row>
    <row r="11" spans="2:17" customFormat="1" ht="59.25" customHeight="1">
      <c r="B11" s="1166"/>
      <c r="C11" s="575" t="s">
        <v>270</v>
      </c>
      <c r="D11" s="627"/>
      <c r="E11" s="627"/>
      <c r="F11" s="627"/>
      <c r="G11" s="627"/>
      <c r="H11" s="627"/>
      <c r="I11" s="695"/>
      <c r="J11" s="627"/>
      <c r="K11" s="24"/>
      <c r="L11" s="24"/>
      <c r="M11" s="24"/>
      <c r="N11" s="24"/>
    </row>
    <row r="12" spans="2:17" customFormat="1" ht="24.75" customHeight="1">
      <c r="B12" s="1166"/>
      <c r="C12" s="117" t="s">
        <v>147</v>
      </c>
      <c r="D12" s="119">
        <f>Ручки_накладки_Италия_база!D14*скидки_наценки!$D$11*скидки_наценки!$F$11/скидки_наценки!$B$4</f>
        <v>5970</v>
      </c>
      <c r="E12" s="119">
        <f>Ручки_накладки_Италия_база!E14*скидки_наценки!$D$11*скидки_наценки!$F$11/скидки_наценки!$B$4</f>
        <v>5970</v>
      </c>
      <c r="F12" s="119">
        <f>Ручки_накладки_Италия_база!F14*скидки_наценки!$D$11*скидки_наценки!$F$11/скидки_наценки!$B$4</f>
        <v>6580</v>
      </c>
      <c r="G12" s="119">
        <f>Ручки_накладки_Италия_база!G14*скидки_наценки!$D$11*скидки_наценки!$F$11/скидки_наценки!$B$4</f>
        <v>6750</v>
      </c>
      <c r="H12" s="119">
        <f>Ручки_накладки_Италия_база!H14*скидки_наценки!$D$11*скидки_наценки!$F$11/скидки_наценки!$B$4</f>
        <v>6580</v>
      </c>
      <c r="I12" s="631">
        <f>Ручки_накладки_Италия_база!I14*скидки_наценки!$D$11*скидки_наценки!$F$11/скидки_наценки!$B$4</f>
        <v>2710</v>
      </c>
      <c r="J12" s="119">
        <f>Ручки_накладки_Италия_база!J14*скидки_наценки!$D$11*скидки_наценки!$F$11/скидки_наценки!$B$4</f>
        <v>990</v>
      </c>
      <c r="K12" s="24"/>
      <c r="L12" s="24"/>
      <c r="M12" s="24"/>
      <c r="N12" s="24"/>
      <c r="O12" s="696"/>
      <c r="P12" s="428"/>
      <c r="Q12" s="428"/>
    </row>
    <row r="13" spans="2:17" customFormat="1" ht="59.25" customHeight="1">
      <c r="B13" s="1166"/>
      <c r="C13" s="121" t="s">
        <v>271</v>
      </c>
      <c r="D13" s="294"/>
      <c r="E13" s="294"/>
      <c r="F13" s="294"/>
      <c r="G13" s="294"/>
      <c r="H13" s="294"/>
      <c r="I13" s="692"/>
      <c r="J13" s="294"/>
      <c r="K13" s="24"/>
      <c r="L13" s="24"/>
      <c r="M13" s="24"/>
      <c r="N13" s="24"/>
    </row>
    <row r="14" spans="2:17" customFormat="1" ht="24.75" customHeight="1">
      <c r="B14" s="1167"/>
      <c r="C14" s="117" t="s">
        <v>147</v>
      </c>
      <c r="D14" s="119">
        <f>Ручки_накладки_Италия_база!D16*скидки_наценки!$D$11*скидки_наценки!$F$11/скидки_наценки!$B$4</f>
        <v>7710</v>
      </c>
      <c r="E14" s="119">
        <f>Ручки_накладки_Италия_база!E16*скидки_наценки!$D$11*скидки_наценки!$F$11/скидки_наценки!$B$4</f>
        <v>0</v>
      </c>
      <c r="F14" s="119">
        <f>Ручки_накладки_Италия_база!F16*скидки_наценки!$D$11*скидки_наценки!$F$11/скидки_наценки!$B$4</f>
        <v>0</v>
      </c>
      <c r="G14" s="119">
        <f>Ручки_накладки_Италия_база!G16*скидки_наценки!$D$11*скидки_наценки!$F$11/скидки_наценки!$B$4</f>
        <v>0</v>
      </c>
      <c r="H14" s="119">
        <f>Ручки_накладки_Италия_база!H16*скидки_наценки!$D$11*скидки_наценки!$F$11/скидки_наценки!$B$4</f>
        <v>0</v>
      </c>
      <c r="I14" s="631">
        <f>Ручки_накладки_Италия_база!I16*скидки_наценки!$D$11*скидки_наценки!$F$11/скидки_наценки!$B$4</f>
        <v>3340</v>
      </c>
      <c r="J14" s="119">
        <f>Ручки_накладки_Италия_база!J16*скидки_наценки!$D$11*скидки_наценки!$F$11/скидки_наценки!$B$4</f>
        <v>1510</v>
      </c>
      <c r="K14" s="24"/>
      <c r="L14" s="24"/>
      <c r="M14" s="24"/>
      <c r="N14" s="24"/>
    </row>
    <row r="15" spans="2:17">
      <c r="D15" s="349"/>
    </row>
    <row r="16" spans="2:17" s="22" customFormat="1">
      <c r="K16" s="24"/>
      <c r="L16" s="24"/>
      <c r="M16" s="24"/>
      <c r="N16" s="24"/>
    </row>
    <row r="17" spans="2:21" customFormat="1" ht="15" customHeight="1">
      <c r="B17" s="1241" t="s">
        <v>257</v>
      </c>
      <c r="C17" s="1241"/>
      <c r="D17" s="266" t="s">
        <v>70</v>
      </c>
      <c r="E17" s="679" t="s">
        <v>272</v>
      </c>
      <c r="F17" s="383" t="s">
        <v>70</v>
      </c>
      <c r="G17" s="679" t="s">
        <v>272</v>
      </c>
      <c r="H17" s="383" t="s">
        <v>70</v>
      </c>
      <c r="I17" s="1177" t="s">
        <v>258</v>
      </c>
      <c r="J17" s="1183"/>
      <c r="K17" s="24"/>
      <c r="L17" s="24"/>
      <c r="M17" s="24"/>
      <c r="N17" s="24"/>
      <c r="O17" s="24"/>
      <c r="P17" s="24"/>
      <c r="Q17" s="24"/>
    </row>
    <row r="18" spans="2:21" customFormat="1" ht="30">
      <c r="B18" s="1241"/>
      <c r="C18" s="1241"/>
      <c r="D18" s="89" t="s">
        <v>273</v>
      </c>
      <c r="E18" s="680" t="s">
        <v>274</v>
      </c>
      <c r="F18" s="681" t="s">
        <v>275</v>
      </c>
      <c r="G18" s="680" t="s">
        <v>276</v>
      </c>
      <c r="H18" s="293" t="s">
        <v>277</v>
      </c>
      <c r="I18" s="89" t="s">
        <v>278</v>
      </c>
      <c r="J18" s="89" t="s">
        <v>279</v>
      </c>
      <c r="K18" s="24"/>
      <c r="L18" s="24"/>
      <c r="M18" s="24"/>
      <c r="N18" s="24"/>
      <c r="O18" s="22"/>
      <c r="P18" s="22"/>
      <c r="Q18" s="22"/>
    </row>
    <row r="19" spans="2:21" s="428" customFormat="1" ht="11.25" customHeight="1">
      <c r="B19" s="1242" t="s">
        <v>96</v>
      </c>
      <c r="C19" s="1243"/>
      <c r="D19" s="313" t="s">
        <v>123</v>
      </c>
      <c r="E19" s="682" t="s">
        <v>123</v>
      </c>
      <c r="F19" s="528" t="s">
        <v>123</v>
      </c>
      <c r="G19" s="682" t="s">
        <v>123</v>
      </c>
      <c r="H19" s="528" t="s">
        <v>123</v>
      </c>
      <c r="I19" s="313" t="s">
        <v>123</v>
      </c>
      <c r="J19" s="313" t="s">
        <v>123</v>
      </c>
      <c r="K19" s="24"/>
      <c r="L19" s="24"/>
      <c r="M19" s="24"/>
      <c r="N19" s="24"/>
      <c r="O19" s="24"/>
      <c r="P19" s="24"/>
      <c r="Q19" s="24"/>
      <c r="R19"/>
      <c r="S19"/>
      <c r="T19"/>
      <c r="U19"/>
    </row>
    <row r="20" spans="2:21" s="428" customFormat="1" ht="11.25" customHeight="1">
      <c r="B20" s="1244" t="s">
        <v>100</v>
      </c>
      <c r="C20" s="1245"/>
      <c r="D20" s="114" t="s">
        <v>101</v>
      </c>
      <c r="E20" s="619" t="s">
        <v>101</v>
      </c>
      <c r="F20" s="339" t="s">
        <v>101</v>
      </c>
      <c r="G20" s="619" t="s">
        <v>101</v>
      </c>
      <c r="H20" s="339" t="s">
        <v>101</v>
      </c>
      <c r="I20" s="114" t="s">
        <v>101</v>
      </c>
      <c r="J20" s="114" t="s">
        <v>101</v>
      </c>
      <c r="K20" s="24"/>
      <c r="L20" s="24"/>
      <c r="M20" s="24"/>
      <c r="N20" s="24"/>
      <c r="O20" s="22"/>
      <c r="P20" s="22"/>
      <c r="Q20" s="22"/>
      <c r="R20"/>
      <c r="S20"/>
      <c r="T20"/>
      <c r="U20"/>
    </row>
    <row r="21" spans="2:21" customFormat="1" ht="59.25" customHeight="1">
      <c r="B21" s="1246" t="s">
        <v>146</v>
      </c>
      <c r="C21" s="576" t="s">
        <v>267</v>
      </c>
      <c r="D21" s="620"/>
      <c r="E21" s="621"/>
      <c r="F21" s="622"/>
      <c r="G21" s="621"/>
      <c r="H21" s="622"/>
      <c r="I21" s="1235"/>
      <c r="J21" s="1238"/>
      <c r="K21" s="24"/>
      <c r="L21" s="24"/>
      <c r="M21" s="24"/>
      <c r="N21" s="24"/>
      <c r="O21" s="24"/>
      <c r="P21" s="151"/>
      <c r="Q21" s="24"/>
    </row>
    <row r="22" spans="2:21" customFormat="1" ht="59.25" customHeight="1">
      <c r="B22" s="1246"/>
      <c r="C22" s="626" t="s">
        <v>268</v>
      </c>
      <c r="D22" s="623"/>
      <c r="E22" s="624"/>
      <c r="F22" s="625"/>
      <c r="G22" s="624"/>
      <c r="H22" s="625"/>
      <c r="I22" s="1236"/>
      <c r="J22" s="1239"/>
      <c r="K22" s="24"/>
      <c r="L22" s="24"/>
      <c r="M22" s="24"/>
      <c r="N22" s="24"/>
      <c r="O22" s="22"/>
      <c r="P22" s="22"/>
      <c r="Q22" s="22"/>
    </row>
    <row r="23" spans="2:21" customFormat="1" ht="59.25" customHeight="1">
      <c r="B23" s="1246"/>
      <c r="C23" s="575" t="s">
        <v>269</v>
      </c>
      <c r="D23" s="627"/>
      <c r="E23" s="628"/>
      <c r="F23" s="629"/>
      <c r="G23" s="628"/>
      <c r="H23" s="629"/>
      <c r="I23" s="1237"/>
      <c r="J23" s="1240"/>
      <c r="K23" s="24"/>
      <c r="L23" s="24"/>
      <c r="M23" s="697"/>
      <c r="N23" s="24"/>
      <c r="O23" s="24"/>
      <c r="P23" s="24"/>
      <c r="Q23" s="24"/>
    </row>
    <row r="24" spans="2:21" customFormat="1" ht="24.75" customHeight="1">
      <c r="B24" s="1166"/>
      <c r="C24" s="683" t="s">
        <v>147</v>
      </c>
      <c r="D24" s="684">
        <f>Ручки_накладки_Италия_база!D26*скидки_наценки!$D$11*скидки_наценки!$F$11/скидки_наценки!$B$4</f>
        <v>10420</v>
      </c>
      <c r="E24" s="685">
        <f>Ручки_накладки_Италия_база!E26*скидки_наценки!$D$11*скидки_наценки!$F$11/скидки_наценки!$B$4</f>
        <v>4250</v>
      </c>
      <c r="F24" s="351">
        <f>Ручки_накладки_Италия_база!F26*скидки_наценки!$D$11*скидки_наценки!$F$11/скидки_наценки!$B$4</f>
        <v>10590</v>
      </c>
      <c r="G24" s="685">
        <f>Ручки_накладки_Италия_база!G26*скидки_наценки!$D$11*скидки_наценки!$F$11/скидки_наценки!$B$4</f>
        <v>4250</v>
      </c>
      <c r="H24" s="351">
        <f>Ручки_накладки_Италия_база!H26*скидки_наценки!$D$11*скидки_наценки!$F$11/скидки_наценки!$B$4</f>
        <v>5910</v>
      </c>
      <c r="I24" s="684">
        <f>Ручки_накладки_Италия_база!I26*скидки_наценки!$D$11*скидки_наценки!$F$11/скидки_наценки!$B$4</f>
        <v>3090</v>
      </c>
      <c r="J24" s="351">
        <f>Ручки_накладки_Италия_база!J26*скидки_наценки!$D$11*скидки_наценки!$F$11/скидки_наценки!$B$4</f>
        <v>2850</v>
      </c>
      <c r="K24" s="24"/>
      <c r="L24" s="24"/>
      <c r="M24" s="24"/>
      <c r="N24" s="24"/>
      <c r="O24" s="22"/>
      <c r="P24" s="22"/>
      <c r="Q24" s="22"/>
    </row>
    <row r="25" spans="2:21" customFormat="1" ht="59.25" customHeight="1">
      <c r="B25" s="1166"/>
      <c r="C25" s="121" t="s">
        <v>270</v>
      </c>
      <c r="D25" s="294"/>
      <c r="E25" s="686"/>
      <c r="F25" s="541"/>
      <c r="G25" s="686"/>
      <c r="H25" s="541"/>
      <c r="I25" s="294"/>
      <c r="J25" s="121"/>
      <c r="K25" s="24"/>
      <c r="L25" s="24"/>
      <c r="M25" s="24"/>
      <c r="N25" s="24"/>
      <c r="O25" s="24"/>
      <c r="P25" s="24"/>
      <c r="Q25" s="24"/>
    </row>
    <row r="26" spans="2:21" customFormat="1" ht="24.75" customHeight="1">
      <c r="B26" s="1166"/>
      <c r="C26" s="117" t="s">
        <v>147</v>
      </c>
      <c r="D26" s="119">
        <f>Ручки_накладки_Италия_база!D28*скидки_наценки!$D$11*скидки_наценки!$F$11/скидки_наценки!$B$4</f>
        <v>11700</v>
      </c>
      <c r="E26" s="630">
        <f>Ручки_накладки_Италия_база!E28*скидки_наценки!$D$11*скидки_наценки!$F$11/скидки_наценки!$B$4</f>
        <v>4920</v>
      </c>
      <c r="F26" s="631">
        <f>Ручки_накладки_Италия_база!F28*скидки_наценки!$D$11*скидки_наценки!$F$11/скидки_наценки!$B$4</f>
        <v>11850</v>
      </c>
      <c r="G26" s="630">
        <f>Ручки_накладки_Италия_база!G28*скидки_наценки!$D$11*скидки_наценки!$F$11/скидки_наценки!$B$4</f>
        <v>4920</v>
      </c>
      <c r="H26" s="631">
        <f>Ручки_накладки_Италия_база!H28*скидки_наценки!$D$11*скидки_наценки!$F$11/скидки_наценки!$B$4</f>
        <v>0</v>
      </c>
      <c r="I26" s="119">
        <f>Ручки_накладки_Италия_база!I28*скидки_наценки!$D$11*скидки_наценки!$F$11/скидки_наценки!$B$4</f>
        <v>0</v>
      </c>
      <c r="J26" s="119">
        <f>Ручки_накладки_Италия_база!J28*скидки_наценки!$D$11*скидки_наценки!$F$11/скидки_наценки!$B$4</f>
        <v>0</v>
      </c>
      <c r="K26" s="24"/>
      <c r="L26" s="24"/>
      <c r="M26" s="24"/>
      <c r="N26" s="24"/>
      <c r="O26" s="22"/>
      <c r="P26" s="22"/>
      <c r="Q26" s="22"/>
    </row>
    <row r="27" spans="2:21" customFormat="1" ht="59.25" customHeight="1">
      <c r="B27" s="1166"/>
      <c r="C27" s="121" t="s">
        <v>271</v>
      </c>
      <c r="D27" s="294"/>
      <c r="E27" s="294"/>
      <c r="F27" s="294"/>
      <c r="G27" s="294"/>
      <c r="H27" s="294"/>
      <c r="I27" s="294"/>
      <c r="J27" s="121"/>
      <c r="K27" s="24"/>
      <c r="L27" s="24"/>
      <c r="M27" s="24"/>
      <c r="N27" s="24"/>
    </row>
    <row r="28" spans="2:21" customFormat="1" ht="24.75" customHeight="1">
      <c r="B28" s="1167"/>
      <c r="C28" s="687" t="s">
        <v>147</v>
      </c>
      <c r="D28" s="119">
        <f>Ручки_накладки_Италия_база!D30*скидки_наценки!$D$11*скидки_наценки!$F$11/скидки_наценки!$B$4</f>
        <v>12550</v>
      </c>
      <c r="E28" s="119">
        <f>Ручки_накладки_Италия_база!E30*скидки_наценки!$D$11*скидки_наценки!$F$11/скидки_наценки!$B$4</f>
        <v>5370</v>
      </c>
      <c r="F28" s="119">
        <f>Ручки_накладки_Италия_база!F30*скидки_наценки!$D$11*скидки_наценки!$F$11/скидки_наценки!$B$4</f>
        <v>13120</v>
      </c>
      <c r="G28" s="119">
        <f>Ручки_накладки_Италия_база!G30*скидки_наценки!$D$11*скидки_наценки!$F$11/скидки_наценки!$B$4</f>
        <v>5370</v>
      </c>
      <c r="H28" s="119">
        <f>Ручки_накладки_Италия_база!H30*скидки_наценки!$D$11*скидки_наценки!$F$11/скидки_наценки!$B$4</f>
        <v>0</v>
      </c>
      <c r="I28" s="119">
        <f>Ручки_накладки_Италия_база!I30*скидки_наценки!$D$11*скидки_наценки!$F$11/скидки_наценки!$B$4</f>
        <v>0</v>
      </c>
      <c r="J28" s="119">
        <f>Ручки_накладки_Италия_база!J30*скидки_наценки!$D$11*скидки_наценки!$F$11/скидки_наценки!$B$4</f>
        <v>0</v>
      </c>
      <c r="K28" s="24"/>
      <c r="L28" s="24"/>
      <c r="M28" s="24"/>
      <c r="N28" s="24"/>
    </row>
    <row r="29" spans="2:21">
      <c r="D29" s="215"/>
      <c r="E29" s="215"/>
      <c r="F29" s="215"/>
    </row>
    <row r="30" spans="2:21" s="22" customFormat="1">
      <c r="L30" s="24"/>
      <c r="M30" s="24"/>
      <c r="N30" s="24"/>
    </row>
    <row r="31" spans="2:21" customFormat="1" ht="15" customHeight="1">
      <c r="B31" s="1241" t="s">
        <v>257</v>
      </c>
      <c r="C31" s="1241"/>
      <c r="D31" s="1175" t="s">
        <v>70</v>
      </c>
      <c r="E31" s="1176"/>
      <c r="F31" s="1177" t="s">
        <v>258</v>
      </c>
      <c r="G31" s="1183"/>
      <c r="H31" s="389"/>
      <c r="I31" s="22"/>
      <c r="J31" s="22"/>
      <c r="K31" s="22"/>
      <c r="L31" s="24"/>
      <c r="M31" s="24"/>
      <c r="N31" s="24"/>
    </row>
    <row r="32" spans="2:21" customFormat="1">
      <c r="B32" s="1241"/>
      <c r="C32" s="1241"/>
      <c r="D32" s="997" t="s">
        <v>754</v>
      </c>
      <c r="E32" s="997" t="s">
        <v>755</v>
      </c>
      <c r="F32" s="997" t="s">
        <v>701</v>
      </c>
      <c r="G32" s="997" t="s">
        <v>756</v>
      </c>
      <c r="H32" s="651"/>
      <c r="I32" s="22"/>
      <c r="J32" s="22"/>
      <c r="K32" s="22"/>
      <c r="L32" s="24"/>
      <c r="M32" s="24"/>
      <c r="N32" s="24"/>
      <c r="O32" s="22"/>
      <c r="P32" s="22"/>
      <c r="Q32" s="22"/>
    </row>
    <row r="33" spans="2:20" s="428" customFormat="1" ht="11.25" customHeight="1">
      <c r="B33" s="1148" t="s">
        <v>96</v>
      </c>
      <c r="C33" s="1185"/>
      <c r="D33" s="114" t="s">
        <v>123</v>
      </c>
      <c r="E33" s="114" t="s">
        <v>123</v>
      </c>
      <c r="F33" s="114" t="s">
        <v>123</v>
      </c>
      <c r="G33" s="114" t="s">
        <v>123</v>
      </c>
      <c r="H33" s="337"/>
      <c r="I33" s="22"/>
      <c r="J33" s="22"/>
      <c r="K33" s="22"/>
      <c r="L33" s="24"/>
      <c r="M33" s="24"/>
      <c r="N33" s="24"/>
      <c r="O33"/>
      <c r="P33"/>
      <c r="Q33"/>
    </row>
    <row r="34" spans="2:20" s="428" customFormat="1" ht="11.25" customHeight="1">
      <c r="B34" s="1148" t="s">
        <v>100</v>
      </c>
      <c r="C34" s="1185"/>
      <c r="D34" s="114" t="s">
        <v>101</v>
      </c>
      <c r="E34" s="114" t="s">
        <v>101</v>
      </c>
      <c r="F34" s="114" t="s">
        <v>101</v>
      </c>
      <c r="G34" s="114" t="s">
        <v>101</v>
      </c>
      <c r="H34" s="337"/>
      <c r="I34" s="22"/>
      <c r="J34" s="22"/>
      <c r="K34" s="22"/>
      <c r="L34" s="24"/>
      <c r="M34" s="24"/>
      <c r="N34" s="24"/>
      <c r="O34" s="22"/>
      <c r="P34" s="22"/>
      <c r="Q34" s="22"/>
    </row>
    <row r="35" spans="2:20" customFormat="1" ht="59.25" customHeight="1">
      <c r="B35" s="1165" t="s">
        <v>146</v>
      </c>
      <c r="C35" s="121" t="s">
        <v>266</v>
      </c>
      <c r="D35" s="294"/>
      <c r="E35" s="294"/>
      <c r="F35" s="294"/>
      <c r="G35" s="294"/>
      <c r="H35" s="12"/>
      <c r="I35" s="22"/>
      <c r="J35" s="22"/>
      <c r="K35" s="22"/>
      <c r="L35" s="24"/>
      <c r="M35" s="24"/>
      <c r="N35" s="24"/>
    </row>
    <row r="36" spans="2:20" customFormat="1" ht="24.75" customHeight="1">
      <c r="B36" s="1166"/>
      <c r="C36" s="117" t="s">
        <v>147</v>
      </c>
      <c r="D36" s="119">
        <f>Ручки_накладки_Италия_база!D38*скидки_наценки!$D$11*скидки_наценки!$F$11/скидки_наценки!$B$4</f>
        <v>0</v>
      </c>
      <c r="E36" s="119">
        <f>Ручки_накладки_Италия_база!E38*скидки_наценки!$D$11*скидки_наценки!$F$11/скидки_наценки!$B$4</f>
        <v>7630</v>
      </c>
      <c r="F36" s="119">
        <f>Ручки_накладки_Италия_база!F38*скидки_наценки!$D$11*скидки_наценки!$F$11/скидки_наценки!$B$4</f>
        <v>2810</v>
      </c>
      <c r="G36" s="119">
        <f>Ручки_накладки_Италия_база!G38*скидки_наценки!$D$11*скидки_наценки!$F$11/скидки_наценки!$B$4</f>
        <v>1020</v>
      </c>
      <c r="H36" s="12"/>
      <c r="I36" s="22"/>
      <c r="J36" s="22"/>
      <c r="K36" s="22"/>
      <c r="L36" s="24"/>
      <c r="M36" s="24"/>
      <c r="N36" s="24"/>
      <c r="O36" s="22"/>
      <c r="P36" s="22"/>
      <c r="Q36" s="22"/>
    </row>
    <row r="37" spans="2:20" customFormat="1" ht="59.25" customHeight="1">
      <c r="B37" s="1166"/>
      <c r="C37" s="576" t="s">
        <v>267</v>
      </c>
      <c r="D37" s="620"/>
      <c r="E37" s="620"/>
      <c r="F37" s="620"/>
      <c r="G37" s="620"/>
      <c r="H37" s="12"/>
      <c r="I37" s="22"/>
      <c r="J37" s="22"/>
      <c r="K37" s="22"/>
      <c r="L37" s="24"/>
      <c r="M37" s="24"/>
      <c r="N37" s="24"/>
    </row>
    <row r="38" spans="2:20" customFormat="1" ht="59.25" customHeight="1">
      <c r="B38" s="1166"/>
      <c r="C38" s="626" t="s">
        <v>268</v>
      </c>
      <c r="D38" s="623"/>
      <c r="E38" s="623"/>
      <c r="F38" s="623"/>
      <c r="G38" s="623"/>
      <c r="H38" s="12"/>
      <c r="I38" s="22"/>
      <c r="J38" s="22"/>
      <c r="K38" s="22"/>
      <c r="L38" s="24"/>
      <c r="M38" s="24"/>
      <c r="N38" s="24"/>
      <c r="O38" s="22"/>
      <c r="P38" s="22"/>
      <c r="Q38" s="22"/>
    </row>
    <row r="39" spans="2:20" customFormat="1" ht="59.25" customHeight="1">
      <c r="B39" s="1166"/>
      <c r="C39" s="626" t="s">
        <v>269</v>
      </c>
      <c r="D39" s="623"/>
      <c r="E39" s="623"/>
      <c r="F39" s="623"/>
      <c r="G39" s="623"/>
      <c r="H39" s="12"/>
      <c r="I39" s="22"/>
      <c r="J39" s="22"/>
      <c r="K39" s="22"/>
      <c r="L39" s="24"/>
      <c r="M39" s="24"/>
      <c r="N39" s="24"/>
    </row>
    <row r="40" spans="2:20" customFormat="1" ht="59.25" customHeight="1">
      <c r="B40" s="1166"/>
      <c r="C40" s="575" t="s">
        <v>270</v>
      </c>
      <c r="D40" s="627"/>
      <c r="E40" s="627"/>
      <c r="F40" s="627"/>
      <c r="G40" s="627"/>
      <c r="H40" s="12"/>
      <c r="I40" s="22"/>
      <c r="J40" s="22"/>
      <c r="K40" s="22"/>
      <c r="L40" s="24"/>
      <c r="M40" s="24"/>
      <c r="N40" s="24"/>
      <c r="O40" s="22"/>
      <c r="P40" s="22"/>
      <c r="Q40" s="22"/>
    </row>
    <row r="41" spans="2:20" customFormat="1" ht="24.75" customHeight="1">
      <c r="B41" s="1166"/>
      <c r="C41" s="117" t="s">
        <v>147</v>
      </c>
      <c r="D41" s="119">
        <f>Ручки_накладки_Италия_база!D43*скидки_наценки!$D$11*скидки_наценки!$F$11/скидки_наценки!$B$4</f>
        <v>6200</v>
      </c>
      <c r="E41" s="119">
        <f>Ручки_накладки_Италия_база!E43*скидки_наценки!$D$11*скидки_наценки!$F$11/скидки_наценки!$B$4</f>
        <v>7020</v>
      </c>
      <c r="F41" s="119">
        <f>Ручки_накладки_Италия_база!F43*скидки_наценки!$D$11*скидки_наценки!$F$11/скидки_наценки!$B$4</f>
        <v>2710</v>
      </c>
      <c r="G41" s="119">
        <f>Ручки_накладки_Италия_база!G43*скидки_наценки!$D$11*скидки_наценки!$F$11/скидки_наценки!$B$4</f>
        <v>990</v>
      </c>
      <c r="H41" s="12"/>
      <c r="I41" s="22"/>
      <c r="J41" s="22"/>
      <c r="K41" s="22"/>
      <c r="L41" s="24"/>
      <c r="M41" s="24"/>
      <c r="N41" s="24"/>
    </row>
    <row r="42" spans="2:20" customFormat="1" ht="59.25" customHeight="1">
      <c r="B42" s="1166"/>
      <c r="C42" s="121" t="s">
        <v>271</v>
      </c>
      <c r="D42" s="294"/>
      <c r="E42" s="294"/>
      <c r="F42" s="294"/>
      <c r="G42" s="294"/>
      <c r="H42" s="12"/>
      <c r="I42" s="22"/>
      <c r="J42" s="22"/>
      <c r="K42" s="22"/>
      <c r="L42" s="24"/>
      <c r="M42" s="24"/>
      <c r="N42" s="24"/>
    </row>
    <row r="43" spans="2:20" customFormat="1" ht="24.75" customHeight="1">
      <c r="B43" s="1167"/>
      <c r="C43" s="117" t="s">
        <v>147</v>
      </c>
      <c r="D43" s="119">
        <f>Ручки_накладки_Италия_база!D45*скидки_наценки!$D$11*скидки_наценки!$F$11/скидки_наценки!$B$4</f>
        <v>7710</v>
      </c>
      <c r="E43" s="119">
        <f>Ручки_накладки_Италия_база!E45*скидки_наценки!$D$11*скидки_наценки!$F$11/скидки_наценки!$B$4</f>
        <v>8510</v>
      </c>
      <c r="F43" s="119">
        <f>Ручки_накладки_Италия_база!F45*скидки_наценки!$D$11*скидки_наценки!$F$11/скидки_наценки!$B$4</f>
        <v>3340</v>
      </c>
      <c r="G43" s="119">
        <f>Ручки_накладки_Италия_база!G45*скидки_наценки!$D$11*скидки_наценки!$F$11/скидки_наценки!$B$4</f>
        <v>1510</v>
      </c>
      <c r="H43" s="12"/>
      <c r="I43" s="22"/>
      <c r="J43" s="22"/>
      <c r="K43" s="22"/>
      <c r="L43" s="24"/>
      <c r="M43" s="24"/>
      <c r="N43" s="24"/>
    </row>
    <row r="44" spans="2:20" s="22" customFormat="1">
      <c r="L44" s="24"/>
      <c r="M44" s="24"/>
      <c r="N44" s="24"/>
    </row>
    <row r="45" spans="2:20" s="22" customFormat="1">
      <c r="M45" s="24"/>
      <c r="N45" s="24"/>
    </row>
    <row r="46" spans="2:20" customFormat="1" ht="15" customHeight="1">
      <c r="B46" s="1241" t="s">
        <v>257</v>
      </c>
      <c r="C46" s="1241"/>
      <c r="D46" s="1175" t="s">
        <v>70</v>
      </c>
      <c r="E46" s="1176"/>
      <c r="F46" s="1176"/>
      <c r="G46" s="1176"/>
      <c r="H46" s="1177"/>
      <c r="I46" s="1183" t="s">
        <v>258</v>
      </c>
      <c r="J46" s="1183"/>
      <c r="K46" s="1183"/>
      <c r="L46" s="1183"/>
      <c r="M46" s="1183"/>
      <c r="N46" s="1183"/>
    </row>
    <row r="47" spans="2:20" customFormat="1" ht="30">
      <c r="B47" s="1241"/>
      <c r="C47" s="1241"/>
      <c r="D47" s="998" t="s">
        <v>284</v>
      </c>
      <c r="E47" s="884" t="s">
        <v>285</v>
      </c>
      <c r="F47" s="1034" t="s">
        <v>286</v>
      </c>
      <c r="G47" s="1034" t="s">
        <v>287</v>
      </c>
      <c r="H47" s="1034" t="s">
        <v>288</v>
      </c>
      <c r="I47" s="1034" t="s">
        <v>712</v>
      </c>
      <c r="J47" s="885" t="s">
        <v>713</v>
      </c>
      <c r="K47" s="268" t="s">
        <v>291</v>
      </c>
      <c r="L47" s="268" t="s">
        <v>292</v>
      </c>
      <c r="M47" s="664" t="s">
        <v>293</v>
      </c>
      <c r="N47" s="664" t="s">
        <v>294</v>
      </c>
    </row>
    <row r="48" spans="2:20" s="428" customFormat="1" ht="11.25" customHeight="1">
      <c r="B48" s="1148" t="s">
        <v>96</v>
      </c>
      <c r="C48" s="1185"/>
      <c r="D48" s="114" t="s">
        <v>123</v>
      </c>
      <c r="E48" s="114" t="s">
        <v>123</v>
      </c>
      <c r="F48" s="114" t="s">
        <v>123</v>
      </c>
      <c r="G48" s="114" t="s">
        <v>123</v>
      </c>
      <c r="H48" s="114" t="s">
        <v>123</v>
      </c>
      <c r="I48" s="114" t="s">
        <v>123</v>
      </c>
      <c r="J48" s="114" t="s">
        <v>123</v>
      </c>
      <c r="K48" s="114" t="s">
        <v>123</v>
      </c>
      <c r="L48" s="114" t="s">
        <v>123</v>
      </c>
      <c r="M48" s="114" t="s">
        <v>123</v>
      </c>
      <c r="N48" s="114" t="s">
        <v>123</v>
      </c>
      <c r="O48"/>
      <c r="P48"/>
      <c r="Q48"/>
      <c r="R48"/>
      <c r="S48"/>
      <c r="T48"/>
    </row>
    <row r="49" spans="2:20" s="428" customFormat="1" ht="11.25" customHeight="1">
      <c r="B49" s="1148" t="s">
        <v>100</v>
      </c>
      <c r="C49" s="1185"/>
      <c r="D49" s="114" t="s">
        <v>101</v>
      </c>
      <c r="E49" s="114" t="s">
        <v>101</v>
      </c>
      <c r="F49" s="114" t="s">
        <v>101</v>
      </c>
      <c r="G49" s="114" t="s">
        <v>101</v>
      </c>
      <c r="H49" s="114" t="s">
        <v>101</v>
      </c>
      <c r="I49" s="114" t="s">
        <v>101</v>
      </c>
      <c r="J49" s="114" t="s">
        <v>101</v>
      </c>
      <c r="K49" s="114" t="s">
        <v>101</v>
      </c>
      <c r="L49" s="114" t="s">
        <v>101</v>
      </c>
      <c r="M49" s="114" t="s">
        <v>101</v>
      </c>
      <c r="N49" s="114" t="s">
        <v>101</v>
      </c>
      <c r="O49"/>
      <c r="P49"/>
      <c r="Q49"/>
      <c r="R49"/>
      <c r="S49"/>
      <c r="T49"/>
    </row>
    <row r="50" spans="2:20" customFormat="1" ht="59.25" customHeight="1">
      <c r="B50" s="1165" t="s">
        <v>146</v>
      </c>
      <c r="C50" s="573" t="s">
        <v>266</v>
      </c>
      <c r="D50" s="1032" t="s">
        <v>757</v>
      </c>
      <c r="E50" s="1032" t="s">
        <v>759</v>
      </c>
      <c r="F50" s="688"/>
      <c r="G50" s="620"/>
      <c r="H50" s="688"/>
      <c r="I50" s="620"/>
      <c r="J50" s="573"/>
      <c r="K50" s="620"/>
      <c r="L50" s="620"/>
      <c r="M50" s="620"/>
      <c r="N50" s="620"/>
    </row>
    <row r="51" spans="2:20" customFormat="1" ht="59.25" customHeight="1">
      <c r="B51" s="1166"/>
      <c r="C51" s="317" t="s">
        <v>295</v>
      </c>
      <c r="D51" s="627"/>
      <c r="E51" s="627"/>
      <c r="F51" s="689"/>
      <c r="G51" s="690"/>
      <c r="H51" s="627"/>
      <c r="I51" s="627"/>
      <c r="J51" s="575"/>
      <c r="K51" s="627"/>
      <c r="L51" s="627"/>
      <c r="M51" s="627"/>
      <c r="N51" s="627"/>
    </row>
    <row r="52" spans="2:20" customFormat="1" ht="24.75" customHeight="1">
      <c r="B52" s="1166"/>
      <c r="C52" s="117" t="s">
        <v>147</v>
      </c>
      <c r="D52" s="119">
        <f>Ручки_накладки_Италия_база!D54*скидки_наценки!$D$11*скидки_наценки!$F$11/скидки_наценки!$B$4</f>
        <v>12050</v>
      </c>
      <c r="E52" s="119">
        <f>Ручки_накладки_Италия_база!E54*скидки_наценки!$D$11*скидки_наценки!$F$11/скидки_наценки!$B$4</f>
        <v>17100</v>
      </c>
      <c r="F52" s="119">
        <f>Ручки_накладки_Италия_база!F54*скидки_наценки!$D$11*скидки_наценки!$F$11/скидки_наценки!$B$4</f>
        <v>8090</v>
      </c>
      <c r="G52" s="119">
        <f>Ручки_накладки_Италия_база!G54*скидки_наценки!$D$11*скидки_наценки!$F$11/скидки_наценки!$B$4</f>
        <v>12350</v>
      </c>
      <c r="H52" s="119">
        <f>Ручки_накладки_Италия_база!H54*скидки_наценки!$D$11*скидки_наценки!$F$11/скидки_наценки!$B$4</f>
        <v>17200</v>
      </c>
      <c r="I52" s="119">
        <f>Ручки_накладки_Италия_база!I54*скидки_наценки!$D$11*скидки_наценки!$F$11/скидки_наценки!$B$4</f>
        <v>6300</v>
      </c>
      <c r="J52" s="119">
        <f>Ручки_накладки_Италия_база!J54*скидки_наценки!$D$11*скидки_наценки!$F$11/скидки_наценки!$B$4</f>
        <v>3850</v>
      </c>
      <c r="K52" s="119">
        <f>Ручки_накладки_Италия_база!K54*скидки_наценки!$D$11*скидки_наценки!$F$11/скидки_наценки!$B$4</f>
        <v>6310</v>
      </c>
      <c r="L52" s="119">
        <f>Ручки_накладки_Италия_база!L54*скидки_наценки!$D$11*скидки_наценки!$F$11/скидки_наценки!$B$4</f>
        <v>3150</v>
      </c>
      <c r="M52" s="119">
        <f>Ручки_накладки_Италия_база!AG54*скидки_наценки!$D$11*скидки_наценки!$F$11/скидки_наценки!$B$4</f>
        <v>0</v>
      </c>
      <c r="N52" s="119">
        <f>Ручки_накладки_Италия_база!AH54*скидки_наценки!$D$11*скидки_наценки!$F$11/скидки_наценки!$B$4</f>
        <v>0</v>
      </c>
    </row>
    <row r="53" spans="2:20" customFormat="1" ht="59.25" customHeight="1">
      <c r="B53" s="1166"/>
      <c r="C53" s="115" t="s">
        <v>267</v>
      </c>
      <c r="D53" s="1029" t="s">
        <v>758</v>
      </c>
      <c r="E53" s="1033" t="s">
        <v>759</v>
      </c>
      <c r="F53" s="652"/>
      <c r="G53" s="294"/>
      <c r="H53" s="652"/>
      <c r="I53" s="294"/>
      <c r="J53" s="115"/>
      <c r="K53" s="294"/>
      <c r="L53" s="294"/>
      <c r="M53" s="294"/>
      <c r="N53" s="294"/>
    </row>
    <row r="54" spans="2:20" customFormat="1" ht="24.75" customHeight="1">
      <c r="B54" s="1166"/>
      <c r="C54" s="117" t="s">
        <v>147</v>
      </c>
      <c r="D54" s="119">
        <f>Ручки_накладки_Италия_база!D56*скидки_наценки!$D$11*скидки_наценки!$F$11/скидки_наценки!$B$4</f>
        <v>12910</v>
      </c>
      <c r="E54" s="119">
        <f>Ручки_накладки_Италия_база!E56*скидки_наценки!$D$11*скидки_наценки!$F$11/скидки_наценки!$B$4</f>
        <v>17100</v>
      </c>
      <c r="F54" s="119">
        <f>Ручки_накладки_Италия_база!F56*скидки_наценки!$D$11*скидки_наценки!$F$11/скидки_наценки!$B$4</f>
        <v>8090</v>
      </c>
      <c r="G54" s="119">
        <f>Ручки_накладки_Италия_база!G56*скидки_наценки!$D$11*скидки_наценки!$F$11/скидки_наценки!$B$4</f>
        <v>0</v>
      </c>
      <c r="H54" s="119">
        <f>Ручки_накладки_Италия_база!H56*скидки_наценки!$D$11*скидки_наценки!$F$11/скидки_наценки!$B$4</f>
        <v>17200</v>
      </c>
      <c r="I54" s="119">
        <f>Ручки_накладки_Италия_база!I56*скидки_наценки!$D$11*скидки_наценки!$F$11/скидки_наценки!$B$4</f>
        <v>6300</v>
      </c>
      <c r="J54" s="119">
        <f>Ручки_накладки_Италия_база!J56*скидки_наценки!$D$11*скидки_наценки!$F$11/скидки_наценки!$B$4</f>
        <v>3850</v>
      </c>
      <c r="K54" s="119">
        <f>Ручки_накладки_Италия_база!K56*скидки_наценки!$D$11*скидки_наценки!$F$11/скидки_наценки!$B$4</f>
        <v>6580</v>
      </c>
      <c r="L54" s="119">
        <f>Ручки_накладки_Италия_база!L56*скидки_наценки!$D$11*скидки_наценки!$F$11/скидки_наценки!$B$4</f>
        <v>3150</v>
      </c>
      <c r="M54" s="119">
        <f>Ручки_накладки_Италия_база!AG56*скидки_наценки!$D$11*скидки_наценки!$F$11/скидки_наценки!$B$4</f>
        <v>0</v>
      </c>
      <c r="N54" s="119">
        <f>Ручки_накладки_Италия_база!AH56*скидки_наценки!$D$11*скидки_наценки!$F$11/скидки_наценки!$B$4</f>
        <v>0</v>
      </c>
    </row>
    <row r="55" spans="2:20" customFormat="1" ht="59.25" customHeight="1">
      <c r="B55" s="1166"/>
      <c r="C55" s="573" t="s">
        <v>296</v>
      </c>
      <c r="D55" s="620"/>
      <c r="E55" s="620"/>
      <c r="F55" s="688"/>
      <c r="G55" s="688"/>
      <c r="H55" s="688"/>
      <c r="I55" s="620"/>
      <c r="J55" s="573"/>
      <c r="K55" s="620"/>
      <c r="L55" s="620"/>
      <c r="M55" s="620"/>
      <c r="N55" s="620"/>
    </row>
    <row r="56" spans="2:20" customFormat="1" ht="59.25" customHeight="1">
      <c r="B56" s="1166"/>
      <c r="C56" s="575" t="s">
        <v>297</v>
      </c>
      <c r="D56" s="1030" t="s">
        <v>757</v>
      </c>
      <c r="E56" s="627"/>
      <c r="F56" s="690"/>
      <c r="G56" s="690"/>
      <c r="H56" s="690"/>
      <c r="I56" s="627"/>
      <c r="J56" s="575"/>
      <c r="K56" s="627"/>
      <c r="L56" s="627"/>
      <c r="M56" s="627"/>
      <c r="N56" s="627"/>
    </row>
    <row r="57" spans="2:20" customFormat="1" ht="24.75" customHeight="1">
      <c r="B57" s="1166"/>
      <c r="C57" s="117" t="s">
        <v>147</v>
      </c>
      <c r="D57" s="119">
        <f>Ручки_накладки_Италия_база!D59*скидки_наценки!$D$11*скидки_наценки!$F$11/скидки_наценки!$B$4</f>
        <v>12700</v>
      </c>
      <c r="E57" s="119">
        <f>Ручки_накладки_Италия_база!E59*скидки_наценки!$D$11*скидки_наценки!$F$11/скидки_наценки!$B$4</f>
        <v>0</v>
      </c>
      <c r="F57" s="119">
        <f>Ручки_накладки_Италия_база!F59*скидки_наценки!$D$11*скидки_наценки!$F$11/скидки_наценки!$B$4</f>
        <v>6830</v>
      </c>
      <c r="G57" s="119">
        <f>Ручки_накладки_Италия_база!G59*скидки_наценки!$D$11*скидки_наценки!$F$11/скидки_наценки!$B$4</f>
        <v>10260</v>
      </c>
      <c r="H57" s="119">
        <f>Ручки_накладки_Италия_база!H59*скидки_наценки!$D$11*скидки_наценки!$F$11/скидки_наценки!$B$4</f>
        <v>14650</v>
      </c>
      <c r="I57" s="119">
        <f>Ручки_накладки_Италия_база!I59*скидки_наценки!$D$11*скидки_наценки!$F$11/скидки_наценки!$B$4</f>
        <v>6300</v>
      </c>
      <c r="J57" s="119">
        <f>Ручки_накладки_Италия_база!J59*скидки_наценки!$D$11*скидки_наценки!$F$11/скидки_наценки!$B$4</f>
        <v>3850</v>
      </c>
      <c r="K57" s="119">
        <f>Ручки_накладки_Италия_база!K59*скидки_наценки!$D$11*скидки_наценки!$F$11/скидки_наценки!$B$4</f>
        <v>0</v>
      </c>
      <c r="L57" s="119">
        <f>Ручки_накладки_Италия_база!AF59*скидки_наценки!$D$11*скидки_наценки!$F$11/скидки_наценки!$B$4</f>
        <v>0</v>
      </c>
      <c r="M57" s="119">
        <f>Ручки_накладки_Италия_база!AG59*скидки_наценки!$D$11*скидки_наценки!$F$11/скидки_наценки!$B$4</f>
        <v>0</v>
      </c>
      <c r="N57" s="119">
        <f>Ручки_накладки_Италия_база!AH59*скидки_наценки!$D$11*скидки_наценки!$F$11/скидки_наценки!$B$4</f>
        <v>0</v>
      </c>
    </row>
    <row r="58" spans="2:20" customFormat="1" ht="59.25" customHeight="1">
      <c r="B58" s="1166"/>
      <c r="C58" s="121" t="s">
        <v>298</v>
      </c>
      <c r="D58" s="294"/>
      <c r="E58" s="294"/>
      <c r="F58" s="294"/>
      <c r="G58" s="1033" t="s">
        <v>760</v>
      </c>
      <c r="H58" s="1033" t="s">
        <v>761</v>
      </c>
      <c r="I58" s="294"/>
      <c r="J58" s="121"/>
      <c r="K58" s="294"/>
      <c r="L58" s="294"/>
      <c r="M58" s="294"/>
      <c r="N58" s="294"/>
    </row>
    <row r="59" spans="2:20" customFormat="1" ht="24.75" customHeight="1">
      <c r="B59" s="1166"/>
      <c r="C59" s="117" t="s">
        <v>147</v>
      </c>
      <c r="D59" s="119">
        <f>Ручки_накладки_Италия_база!D61*скидки_наценки!$D$11*скидки_наценки!$F$11/скидки_наценки!$B$4</f>
        <v>0</v>
      </c>
      <c r="E59" s="119">
        <f>Ручки_накладки_Италия_база!E61*скидки_наценки!$D$11*скидки_наценки!$F$11/скидки_наценки!$B$4</f>
        <v>0</v>
      </c>
      <c r="F59" s="119">
        <f>Ручки_накладки_Италия_база!F61*скидки_наценки!$D$11*скидки_наценки!$F$11/скидки_наценки!$B$4</f>
        <v>0</v>
      </c>
      <c r="G59" s="119">
        <f>Ручки_накладки_Италия_база!G61*скидки_наценки!$D$11*скидки_наценки!$F$11/скидки_наценки!$B$4</f>
        <v>10590</v>
      </c>
      <c r="H59" s="119">
        <f>Ручки_накладки_Италия_база!H61*скидки_наценки!$D$11*скидки_наценки!$F$11/скидки_наценки!$B$4</f>
        <v>14050</v>
      </c>
      <c r="I59" s="119">
        <f>Ручки_накладки_Италия_база!I61*скидки_наценки!$D$11*скидки_наценки!$F$11/скидки_наценки!$B$4</f>
        <v>0</v>
      </c>
      <c r="J59" s="119">
        <f>Ручки_накладки_Италия_база!J61*скидки_наценки!$D$11*скидки_наценки!$F$11/скидки_наценки!$B$4</f>
        <v>0</v>
      </c>
      <c r="K59" s="119">
        <f>Ручки_накладки_Италия_база!K61*скидки_наценки!$D$11*скидки_наценки!$F$11/скидки_наценки!$B$4</f>
        <v>0</v>
      </c>
      <c r="L59" s="119">
        <f>Ручки_накладки_Италия_база!AF61*скидки_наценки!$D$11*скидки_наценки!$F$11/скидки_наценки!$B$4</f>
        <v>0</v>
      </c>
      <c r="M59" s="119">
        <f>Ручки_накладки_Италия_база!M61*скидки_наценки!$D$11*скидки_наценки!$F$11/скидки_наценки!$B$4</f>
        <v>5760</v>
      </c>
      <c r="N59" s="119">
        <f>Ручки_накладки_Италия_база!N61*скидки_наценки!$D$11*скидки_наценки!$F$11/скидки_наценки!$B$4</f>
        <v>3180</v>
      </c>
    </row>
    <row r="60" spans="2:20" customFormat="1" ht="59.25" customHeight="1">
      <c r="B60" s="1166"/>
      <c r="C60" s="121" t="s">
        <v>299</v>
      </c>
      <c r="D60" s="294"/>
      <c r="E60" s="294"/>
      <c r="F60" s="294"/>
      <c r="G60" s="1033" t="s">
        <v>760</v>
      </c>
      <c r="H60" s="1033" t="s">
        <v>761</v>
      </c>
      <c r="I60" s="294"/>
      <c r="J60" s="121"/>
      <c r="K60" s="294"/>
      <c r="L60" s="294"/>
      <c r="M60" s="294"/>
      <c r="N60" s="294"/>
    </row>
    <row r="61" spans="2:20" customFormat="1" ht="24.75" customHeight="1">
      <c r="B61" s="1167"/>
      <c r="C61" s="117" t="s">
        <v>147</v>
      </c>
      <c r="D61" s="119">
        <f>Ручки_накладки_Италия_база!D63*скидки_наценки!$D$11*скидки_наценки!$F$11/скидки_наценки!$B$4</f>
        <v>0</v>
      </c>
      <c r="E61" s="119">
        <f>Ручки_накладки_Италия_база!E63*скидки_наценки!$D$11*скидки_наценки!$F$11/скидки_наценки!$B$4</f>
        <v>0</v>
      </c>
      <c r="F61" s="119">
        <f>Ручки_накладки_Италия_база!F63*скидки_наценки!$D$11*скидки_наценки!$F$11/скидки_наценки!$B$4</f>
        <v>0</v>
      </c>
      <c r="G61" s="119">
        <f>Ручки_накладки_Италия_база!G63*скидки_наценки!$D$11*скидки_наценки!$F$11/скидки_наценки!$B$4</f>
        <v>10590</v>
      </c>
      <c r="H61" s="119">
        <f>Ручки_накладки_Италия_база!H63*скидки_наценки!$D$11*скидки_наценки!$F$11/скидки_наценки!$B$4</f>
        <v>13470</v>
      </c>
      <c r="I61" s="119">
        <f>Ручки_накладки_Италия_база!I63*скидки_наценки!$D$11*скидки_наценки!$F$11/скидки_наценки!$B$4</f>
        <v>0</v>
      </c>
      <c r="J61" s="119">
        <f>Ручки_накладки_Италия_база!J63*скидки_наценки!$D$11*скидки_наценки!$F$11/скидки_наценки!$B$4</f>
        <v>0</v>
      </c>
      <c r="K61" s="119">
        <f>Ручки_накладки_Италия_база!K63*скидки_наценки!$D$11*скидки_наценки!$F$11/скидки_наценки!$B$4</f>
        <v>0</v>
      </c>
      <c r="L61" s="119">
        <f>Ручки_накладки_Италия_база!AF63*скидки_наценки!$D$11*скидки_наценки!$F$11/скидки_наценки!$B$4</f>
        <v>0</v>
      </c>
      <c r="M61" s="119">
        <f>Ручки_накладки_Италия_база!M63*скидки_наценки!$D$11*скидки_наценки!$F$11/скидки_наценки!$B$4</f>
        <v>5540</v>
      </c>
      <c r="N61" s="119">
        <f>Ручки_накладки_Италия_база!N63*скидки_наценки!$D$11*скидки_наценки!$F$11/скидки_наценки!$B$4</f>
        <v>3180</v>
      </c>
    </row>
    <row r="62" spans="2:20" customFormat="1" ht="9" customHeight="1">
      <c r="B62" s="691"/>
      <c r="C62" s="270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</row>
    <row r="63" spans="2:20" ht="21">
      <c r="C63" s="659" t="s">
        <v>300</v>
      </c>
    </row>
  </sheetData>
  <mergeCells count="25">
    <mergeCell ref="F31:G31"/>
    <mergeCell ref="B33:C33"/>
    <mergeCell ref="B21:B28"/>
    <mergeCell ref="D2:H2"/>
    <mergeCell ref="I2:J2"/>
    <mergeCell ref="B4:C4"/>
    <mergeCell ref="B5:C5"/>
    <mergeCell ref="I17:J17"/>
    <mergeCell ref="B6:B14"/>
    <mergeCell ref="B50:B61"/>
    <mergeCell ref="I21:I23"/>
    <mergeCell ref="J21:J23"/>
    <mergeCell ref="B2:C3"/>
    <mergeCell ref="B17:C18"/>
    <mergeCell ref="B31:C32"/>
    <mergeCell ref="B46:C47"/>
    <mergeCell ref="B34:C34"/>
    <mergeCell ref="D46:H46"/>
    <mergeCell ref="I46:N46"/>
    <mergeCell ref="B48:C48"/>
    <mergeCell ref="B49:C49"/>
    <mergeCell ref="B35:B43"/>
    <mergeCell ref="B19:C19"/>
    <mergeCell ref="B20:C20"/>
    <mergeCell ref="D31:E31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28" max="13" man="1"/>
    <brk id="45" max="1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B1:AU189"/>
  <sheetViews>
    <sheetView view="pageBreakPreview" zoomScale="85" zoomScaleNormal="100" workbookViewId="0">
      <pane xSplit="3" ySplit="1" topLeftCell="D2" activePane="bottomRight" state="frozen"/>
      <selection pane="topRight"/>
      <selection pane="bottomLeft"/>
      <selection pane="bottomRight" activeCell="D59" sqref="D59"/>
    </sheetView>
  </sheetViews>
  <sheetFormatPr defaultColWidth="27.28515625" defaultRowHeight="15" outlineLevelRow="1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34" width="16.7109375" style="24" customWidth="1"/>
    <col min="35" max="35" width="18.5703125" style="24" customWidth="1"/>
    <col min="36" max="36" width="17.5703125" style="24" customWidth="1"/>
    <col min="37" max="37" width="11.5703125" style="24" customWidth="1"/>
    <col min="38" max="38" width="11.42578125" style="24" customWidth="1"/>
    <col min="39" max="39" width="16.5703125" style="24" customWidth="1"/>
    <col min="40" max="40" width="10.85546875" style="24" customWidth="1"/>
    <col min="41" max="16384" width="27.28515625" style="24"/>
  </cols>
  <sheetData>
    <row r="1" spans="2:38" s="21" customFormat="1">
      <c r="B1" s="3" t="s">
        <v>20</v>
      </c>
    </row>
    <row r="2" spans="2:38" hidden="1" outlineLevel="1"/>
    <row r="3" spans="2:38" ht="18.75" hidden="1" outlineLevel="1">
      <c r="C3" s="586" t="s">
        <v>301</v>
      </c>
      <c r="D3" s="587"/>
      <c r="E3" s="587"/>
      <c r="F3" s="587"/>
      <c r="G3" s="587"/>
      <c r="H3" s="587"/>
      <c r="I3" s="587"/>
      <c r="J3" s="656" t="s">
        <v>302</v>
      </c>
      <c r="K3" s="307">
        <v>1.1000000000000001</v>
      </c>
      <c r="L3" s="307"/>
      <c r="M3" s="307"/>
      <c r="N3" s="307"/>
      <c r="O3" s="307" t="s">
        <v>301</v>
      </c>
      <c r="P3" s="307"/>
      <c r="Q3" s="307"/>
      <c r="R3" s="307"/>
      <c r="S3" s="307"/>
      <c r="T3" s="307"/>
      <c r="U3" s="307"/>
      <c r="V3" s="307" t="s">
        <v>302</v>
      </c>
      <c r="W3" s="307"/>
      <c r="X3" s="307"/>
      <c r="Y3" s="307"/>
      <c r="Z3" s="307"/>
      <c r="AA3" s="307"/>
      <c r="AB3" s="307"/>
      <c r="AC3" s="307"/>
      <c r="AD3" s="307"/>
      <c r="AE3" s="307"/>
    </row>
    <row r="4" spans="2:38" customFormat="1" ht="15" hidden="1" customHeight="1" outlineLevel="1">
      <c r="B4" s="1241" t="s">
        <v>257</v>
      </c>
      <c r="C4" s="1241"/>
      <c r="D4" s="1175" t="s">
        <v>70</v>
      </c>
      <c r="E4" s="1176"/>
      <c r="F4" s="1176"/>
      <c r="G4" s="1176"/>
      <c r="H4" s="1177"/>
      <c r="I4" s="1183" t="s">
        <v>272</v>
      </c>
      <c r="J4" s="1183"/>
      <c r="K4" s="24"/>
      <c r="L4" s="24"/>
      <c r="M4" s="24"/>
      <c r="N4" s="24" t="s">
        <v>257</v>
      </c>
      <c r="O4" s="24"/>
      <c r="P4" s="24" t="s">
        <v>70</v>
      </c>
      <c r="Q4" s="24"/>
      <c r="R4" s="24"/>
      <c r="S4" s="24"/>
      <c r="T4" s="24"/>
      <c r="U4" s="24" t="s">
        <v>272</v>
      </c>
      <c r="V4" s="24"/>
      <c r="W4" s="24"/>
      <c r="X4" s="24"/>
      <c r="Y4" s="24"/>
      <c r="Z4" s="24"/>
      <c r="AA4" s="24"/>
      <c r="AB4" s="24"/>
      <c r="AC4" s="24"/>
      <c r="AD4" s="24"/>
      <c r="AE4" s="24"/>
      <c r="AF4" s="368" t="s">
        <v>303</v>
      </c>
      <c r="AH4" s="24"/>
      <c r="AL4" s="24"/>
    </row>
    <row r="5" spans="2:38" customFormat="1" ht="30" hidden="1" outlineLevel="1">
      <c r="B5" s="1241"/>
      <c r="C5" s="1241"/>
      <c r="D5" s="268" t="s">
        <v>259</v>
      </c>
      <c r="E5" s="267" t="s">
        <v>260</v>
      </c>
      <c r="F5" s="268" t="s">
        <v>261</v>
      </c>
      <c r="G5" s="268" t="s">
        <v>262</v>
      </c>
      <c r="H5" s="268" t="s">
        <v>263</v>
      </c>
      <c r="I5" s="657" t="s">
        <v>264</v>
      </c>
      <c r="J5" s="268" t="s">
        <v>265</v>
      </c>
      <c r="K5" s="24"/>
      <c r="L5" s="24"/>
      <c r="M5" s="24"/>
      <c r="N5" s="24"/>
      <c r="O5" s="24"/>
      <c r="P5" s="24" t="s">
        <v>259</v>
      </c>
      <c r="Q5" s="24" t="s">
        <v>260</v>
      </c>
      <c r="R5" s="24" t="s">
        <v>261</v>
      </c>
      <c r="S5" s="24" t="s">
        <v>262</v>
      </c>
      <c r="T5" s="24" t="s">
        <v>263</v>
      </c>
      <c r="U5" s="24" t="s">
        <v>264</v>
      </c>
      <c r="V5" s="24" t="s">
        <v>265</v>
      </c>
      <c r="W5" s="24"/>
      <c r="X5" s="24"/>
      <c r="Y5" s="24"/>
      <c r="Z5" s="24"/>
      <c r="AA5" s="24"/>
      <c r="AB5" s="24"/>
      <c r="AC5" s="24"/>
      <c r="AD5" s="24"/>
      <c r="AE5" s="24"/>
      <c r="AF5" s="268" t="s">
        <v>259</v>
      </c>
      <c r="AG5" s="268" t="s">
        <v>260</v>
      </c>
      <c r="AH5" s="268" t="s">
        <v>261</v>
      </c>
      <c r="AI5" s="268" t="s">
        <v>262</v>
      </c>
      <c r="AJ5" s="268" t="s">
        <v>263</v>
      </c>
      <c r="AK5" s="657" t="s">
        <v>264</v>
      </c>
      <c r="AL5" s="268" t="s">
        <v>265</v>
      </c>
    </row>
    <row r="6" spans="2:38" s="428" customFormat="1" ht="11.25" hidden="1" customHeight="1" outlineLevel="1">
      <c r="B6" s="1148" t="s">
        <v>96</v>
      </c>
      <c r="C6" s="1185"/>
      <c r="D6" s="114" t="s">
        <v>123</v>
      </c>
      <c r="E6" s="114" t="s">
        <v>123</v>
      </c>
      <c r="F6" s="114" t="s">
        <v>123</v>
      </c>
      <c r="G6" s="114" t="s">
        <v>123</v>
      </c>
      <c r="H6" s="114" t="s">
        <v>123</v>
      </c>
      <c r="I6" s="114" t="s">
        <v>123</v>
      </c>
      <c r="J6" s="114" t="s">
        <v>123</v>
      </c>
      <c r="K6" s="24"/>
      <c r="L6" s="24"/>
      <c r="M6" s="24"/>
      <c r="N6" s="24" t="s">
        <v>96</v>
      </c>
      <c r="O6" s="24"/>
      <c r="P6" s="24" t="s">
        <v>123</v>
      </c>
      <c r="Q6" s="24" t="s">
        <v>123</v>
      </c>
      <c r="R6" s="24" t="s">
        <v>123</v>
      </c>
      <c r="S6" s="24" t="s">
        <v>123</v>
      </c>
      <c r="T6" s="24" t="s">
        <v>123</v>
      </c>
      <c r="U6" s="24" t="s">
        <v>123</v>
      </c>
      <c r="V6" s="24" t="s">
        <v>123</v>
      </c>
      <c r="W6" s="24"/>
      <c r="X6" s="24"/>
      <c r="Y6" s="24"/>
      <c r="Z6" s="24"/>
      <c r="AA6" s="24"/>
      <c r="AB6" s="24"/>
      <c r="AC6" s="24"/>
      <c r="AD6" s="24"/>
      <c r="AE6" s="24"/>
      <c r="AF6" s="658"/>
      <c r="AG6" s="658"/>
      <c r="AH6" s="244"/>
      <c r="AI6" s="658"/>
      <c r="AJ6" s="658"/>
      <c r="AK6" s="244"/>
      <c r="AL6" s="244"/>
    </row>
    <row r="7" spans="2:38" s="428" customFormat="1" ht="11.25" hidden="1" customHeight="1" outlineLevel="1">
      <c r="B7" s="1148" t="s">
        <v>100</v>
      </c>
      <c r="C7" s="1185"/>
      <c r="D7" s="114" t="s">
        <v>101</v>
      </c>
      <c r="E7" s="114" t="s">
        <v>101</v>
      </c>
      <c r="F7" s="114" t="s">
        <v>101</v>
      </c>
      <c r="G7" s="114" t="s">
        <v>101</v>
      </c>
      <c r="H7" s="114" t="s">
        <v>101</v>
      </c>
      <c r="I7" s="114" t="s">
        <v>102</v>
      </c>
      <c r="J7" s="114" t="s">
        <v>102</v>
      </c>
      <c r="K7" s="24"/>
      <c r="L7" s="24"/>
      <c r="M7" s="24"/>
      <c r="N7" s="24" t="s">
        <v>100</v>
      </c>
      <c r="O7" s="24"/>
      <c r="P7" s="24" t="s">
        <v>101</v>
      </c>
      <c r="Q7" s="24" t="s">
        <v>101</v>
      </c>
      <c r="R7" s="24" t="s">
        <v>101</v>
      </c>
      <c r="S7" s="24" t="s">
        <v>101</v>
      </c>
      <c r="T7" s="24" t="s">
        <v>101</v>
      </c>
      <c r="U7" s="24" t="s">
        <v>102</v>
      </c>
      <c r="V7" s="24" t="s">
        <v>102</v>
      </c>
      <c r="W7" s="24"/>
      <c r="X7" s="24"/>
      <c r="Y7" s="24"/>
      <c r="Z7" s="24"/>
      <c r="AA7" s="24"/>
      <c r="AB7" s="24"/>
      <c r="AC7" s="24"/>
      <c r="AD7" s="24"/>
      <c r="AE7" s="24"/>
      <c r="AF7" s="658"/>
      <c r="AG7" s="658"/>
      <c r="AH7" s="244"/>
      <c r="AI7" s="294"/>
      <c r="AJ7" s="658"/>
      <c r="AK7" s="244"/>
      <c r="AL7" s="244"/>
    </row>
    <row r="8" spans="2:38" customFormat="1" hidden="1" outlineLevel="1">
      <c r="B8" s="1165" t="s">
        <v>146</v>
      </c>
      <c r="C8" s="121" t="s">
        <v>266</v>
      </c>
      <c r="D8" s="294"/>
      <c r="E8" s="294"/>
      <c r="F8" s="294"/>
      <c r="G8" s="294"/>
      <c r="H8" s="294"/>
      <c r="I8" s="121"/>
      <c r="J8" s="294"/>
      <c r="K8" s="24"/>
      <c r="L8" s="24"/>
      <c r="M8" s="24"/>
      <c r="N8" s="24" t="s">
        <v>146</v>
      </c>
      <c r="O8" s="24" t="s">
        <v>266</v>
      </c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94"/>
      <c r="AG8" s="294"/>
      <c r="AH8" s="244"/>
      <c r="AI8" s="294"/>
      <c r="AJ8" s="294"/>
      <c r="AK8" s="244"/>
      <c r="AL8" s="244"/>
    </row>
    <row r="9" spans="2:38" s="649" customFormat="1" ht="21" hidden="1" outlineLevel="1">
      <c r="B9" s="1166"/>
      <c r="C9" s="117" t="s">
        <v>147</v>
      </c>
      <c r="D9" s="886">
        <v>6510</v>
      </c>
      <c r="E9" s="886">
        <v>6510</v>
      </c>
      <c r="F9" s="886">
        <v>7330</v>
      </c>
      <c r="G9" s="886">
        <v>7280</v>
      </c>
      <c r="H9" s="119"/>
      <c r="I9" s="886">
        <v>2740</v>
      </c>
      <c r="J9" s="886">
        <v>1020</v>
      </c>
      <c r="K9" s="659"/>
      <c r="L9" s="659"/>
      <c r="M9" s="659"/>
      <c r="N9" s="659"/>
      <c r="O9" s="659" t="s">
        <v>147</v>
      </c>
      <c r="P9" s="659">
        <v>5430</v>
      </c>
      <c r="Q9" s="659">
        <v>5430</v>
      </c>
      <c r="R9" s="659">
        <v>6110</v>
      </c>
      <c r="S9" s="659">
        <v>6070</v>
      </c>
      <c r="T9" s="659"/>
      <c r="U9" s="659">
        <v>2075</v>
      </c>
      <c r="V9" s="659">
        <v>830</v>
      </c>
      <c r="W9" s="659"/>
      <c r="X9" s="659"/>
      <c r="Y9" s="659"/>
      <c r="Z9" s="659"/>
      <c r="AA9" s="659"/>
      <c r="AB9" s="659"/>
      <c r="AC9" s="659"/>
      <c r="AD9" s="659"/>
      <c r="AE9" s="659"/>
      <c r="AF9" s="660">
        <v>4480</v>
      </c>
      <c r="AG9" s="660">
        <v>4480</v>
      </c>
      <c r="AH9" s="661">
        <v>5046</v>
      </c>
      <c r="AI9" s="660">
        <v>5012</v>
      </c>
      <c r="AJ9" s="660"/>
      <c r="AK9" s="667">
        <v>1887</v>
      </c>
      <c r="AL9" s="667">
        <v>700</v>
      </c>
    </row>
    <row r="10" spans="2:38" customFormat="1" hidden="1" outlineLevel="1">
      <c r="B10" s="1166"/>
      <c r="C10" s="115" t="s">
        <v>267</v>
      </c>
      <c r="D10" s="294"/>
      <c r="E10" s="294"/>
      <c r="F10" s="294"/>
      <c r="G10" s="294"/>
      <c r="H10" s="294"/>
      <c r="I10" s="115"/>
      <c r="J10" s="294"/>
      <c r="K10" s="24"/>
      <c r="L10" s="24"/>
      <c r="M10" s="24"/>
      <c r="N10" s="24"/>
      <c r="O10" s="24" t="s">
        <v>267</v>
      </c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94"/>
      <c r="AG10" s="294"/>
      <c r="AH10" s="244"/>
      <c r="AI10" s="294"/>
      <c r="AJ10" s="294"/>
      <c r="AK10" s="412"/>
      <c r="AL10" s="244"/>
    </row>
    <row r="11" spans="2:38" customFormat="1" hidden="1" outlineLevel="1">
      <c r="B11" s="1166"/>
      <c r="C11" s="121" t="s">
        <v>268</v>
      </c>
      <c r="D11" s="294"/>
      <c r="E11" s="294"/>
      <c r="F11" s="294"/>
      <c r="G11" s="294"/>
      <c r="H11" s="294"/>
      <c r="I11" s="121"/>
      <c r="J11" s="294"/>
      <c r="K11" s="24"/>
      <c r="L11" s="24"/>
      <c r="M11" s="24"/>
      <c r="N11" s="24"/>
      <c r="O11" s="24" t="s">
        <v>268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94"/>
      <c r="AG11" s="294"/>
      <c r="AH11" s="244"/>
      <c r="AI11" s="658"/>
      <c r="AJ11" s="294"/>
      <c r="AK11" s="412"/>
      <c r="AL11" s="244"/>
    </row>
    <row r="12" spans="2:38" customFormat="1" hidden="1" outlineLevel="1">
      <c r="B12" s="1166"/>
      <c r="C12" s="121" t="s">
        <v>269</v>
      </c>
      <c r="D12" s="294"/>
      <c r="E12" s="294"/>
      <c r="F12" s="294"/>
      <c r="G12" s="294"/>
      <c r="H12" s="294"/>
      <c r="I12" s="121"/>
      <c r="J12" s="294"/>
      <c r="K12" s="24"/>
      <c r="L12" s="24"/>
      <c r="M12" s="24"/>
      <c r="N12" s="24"/>
      <c r="O12" s="24" t="s">
        <v>269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94"/>
      <c r="AG12" s="294"/>
      <c r="AH12" s="244"/>
      <c r="AI12" s="294"/>
      <c r="AJ12" s="294"/>
      <c r="AK12" s="412"/>
      <c r="AL12" s="244"/>
    </row>
    <row r="13" spans="2:38" customFormat="1" hidden="1" outlineLevel="1">
      <c r="B13" s="1166"/>
      <c r="C13" s="121" t="s">
        <v>270</v>
      </c>
      <c r="D13" s="294"/>
      <c r="E13" s="294"/>
      <c r="F13" s="294"/>
      <c r="G13" s="294"/>
      <c r="H13" s="294"/>
      <c r="I13" s="121"/>
      <c r="J13" s="294"/>
      <c r="K13" s="24"/>
      <c r="L13" s="24"/>
      <c r="M13" s="24"/>
      <c r="N13" s="24"/>
      <c r="O13" s="24" t="s">
        <v>270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94"/>
      <c r="AG13" s="294"/>
      <c r="AH13" s="244"/>
      <c r="AI13" s="294"/>
      <c r="AJ13" s="294"/>
      <c r="AK13" s="412"/>
      <c r="AL13" s="244"/>
    </row>
    <row r="14" spans="2:38" customFormat="1" ht="21" hidden="1" outlineLevel="1">
      <c r="B14" s="1166"/>
      <c r="C14" s="117" t="s">
        <v>147</v>
      </c>
      <c r="D14" s="886">
        <v>5970</v>
      </c>
      <c r="E14" s="886">
        <v>5970</v>
      </c>
      <c r="F14" s="886">
        <v>6580</v>
      </c>
      <c r="G14" s="886">
        <v>6750</v>
      </c>
      <c r="H14" s="886">
        <v>6580</v>
      </c>
      <c r="I14" s="886">
        <v>2710</v>
      </c>
      <c r="J14" s="886">
        <v>990</v>
      </c>
      <c r="K14" s="24"/>
      <c r="L14" s="24"/>
      <c r="M14" s="24"/>
      <c r="N14" s="24"/>
      <c r="O14" s="24" t="s">
        <v>147</v>
      </c>
      <c r="P14" s="24">
        <v>4970</v>
      </c>
      <c r="Q14" s="24">
        <v>4970</v>
      </c>
      <c r="R14" s="24">
        <v>5490</v>
      </c>
      <c r="S14" s="24">
        <v>5630</v>
      </c>
      <c r="T14" s="24">
        <v>5490</v>
      </c>
      <c r="U14" s="24">
        <v>2050</v>
      </c>
      <c r="V14" s="24">
        <v>830</v>
      </c>
      <c r="W14" s="24"/>
      <c r="X14" s="24"/>
      <c r="Y14" s="24"/>
      <c r="Z14" s="24"/>
      <c r="AA14" s="24"/>
      <c r="AB14" s="24"/>
      <c r="AC14" s="24"/>
      <c r="AD14" s="24"/>
      <c r="AE14" s="24"/>
      <c r="AF14" s="294">
        <v>4110</v>
      </c>
      <c r="AG14" s="294">
        <v>4110</v>
      </c>
      <c r="AH14" s="244">
        <v>4530</v>
      </c>
      <c r="AI14" s="244">
        <v>4648</v>
      </c>
      <c r="AJ14" s="294">
        <v>4530</v>
      </c>
      <c r="AK14" s="412">
        <v>1865</v>
      </c>
      <c r="AL14" s="667">
        <v>683</v>
      </c>
    </row>
    <row r="15" spans="2:38" customFormat="1" hidden="1" outlineLevel="1">
      <c r="B15" s="1166"/>
      <c r="C15" s="121" t="s">
        <v>271</v>
      </c>
      <c r="D15" s="294"/>
      <c r="E15" s="294"/>
      <c r="F15" s="294"/>
      <c r="G15" s="294"/>
      <c r="H15" s="294"/>
      <c r="I15" s="121"/>
      <c r="J15" s="294"/>
      <c r="K15" s="24"/>
      <c r="L15" s="24"/>
      <c r="M15" s="24"/>
      <c r="N15" s="24"/>
      <c r="O15" s="24" t="s">
        <v>271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94"/>
      <c r="AG15" s="294"/>
      <c r="AH15" s="244"/>
      <c r="AI15" s="294"/>
      <c r="AJ15" s="294"/>
      <c r="AK15" s="412"/>
      <c r="AL15" s="244"/>
    </row>
    <row r="16" spans="2:38" customFormat="1" ht="21" hidden="1" outlineLevel="1">
      <c r="B16" s="1167"/>
      <c r="C16" s="117" t="s">
        <v>147</v>
      </c>
      <c r="D16" s="886">
        <v>7710</v>
      </c>
      <c r="E16" s="119"/>
      <c r="F16" s="119"/>
      <c r="G16" s="119"/>
      <c r="H16" s="119"/>
      <c r="I16" s="886">
        <v>3340</v>
      </c>
      <c r="J16" s="886">
        <v>1510</v>
      </c>
      <c r="K16" s="24"/>
      <c r="L16" s="24"/>
      <c r="M16" s="24"/>
      <c r="N16" s="24"/>
      <c r="O16" s="24" t="s">
        <v>147</v>
      </c>
      <c r="P16" s="24">
        <v>6420</v>
      </c>
      <c r="Q16" s="24"/>
      <c r="R16" s="24"/>
      <c r="S16" s="24"/>
      <c r="T16" s="24"/>
      <c r="U16" s="24">
        <v>2525</v>
      </c>
      <c r="V16" s="24">
        <v>1260</v>
      </c>
      <c r="W16" s="24"/>
      <c r="X16" s="24"/>
      <c r="Y16" s="24"/>
      <c r="Z16" s="24"/>
      <c r="AA16" s="24"/>
      <c r="AB16" s="24"/>
      <c r="AC16" s="24"/>
      <c r="AD16" s="24"/>
      <c r="AE16" s="24"/>
      <c r="AF16" s="294">
        <v>5303</v>
      </c>
      <c r="AG16" s="294"/>
      <c r="AH16" s="244"/>
      <c r="AI16" s="294"/>
      <c r="AJ16" s="294"/>
      <c r="AK16" s="412">
        <v>2296</v>
      </c>
      <c r="AL16" s="667">
        <v>1042</v>
      </c>
    </row>
    <row r="17" spans="2:41" hidden="1" outlineLevel="1">
      <c r="D17" s="1026"/>
      <c r="E17" s="170"/>
      <c r="F17" s="170"/>
      <c r="G17" s="170"/>
      <c r="H17" s="170"/>
      <c r="I17" s="170"/>
      <c r="J17" s="170"/>
    </row>
    <row r="18" spans="2:41" s="22" customFormat="1" hidden="1" outlineLevel="1"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H18" s="24"/>
      <c r="AK18" s="24"/>
      <c r="AL18" s="24"/>
    </row>
    <row r="19" spans="2:41" customFormat="1" ht="15" hidden="1" customHeight="1" outlineLevel="1">
      <c r="B19" s="1241" t="s">
        <v>257</v>
      </c>
      <c r="C19" s="1241"/>
      <c r="D19" s="266" t="s">
        <v>70</v>
      </c>
      <c r="E19" s="266" t="s">
        <v>272</v>
      </c>
      <c r="F19" s="266" t="s">
        <v>70</v>
      </c>
      <c r="G19" s="266" t="s">
        <v>272</v>
      </c>
      <c r="H19" s="266" t="s">
        <v>70</v>
      </c>
      <c r="I19" s="1259" t="s">
        <v>272</v>
      </c>
      <c r="J19" s="1260"/>
      <c r="K19" s="24"/>
      <c r="L19" s="24"/>
      <c r="M19" s="24"/>
      <c r="N19" s="24" t="s">
        <v>257</v>
      </c>
      <c r="O19" s="24"/>
      <c r="P19" s="24" t="s">
        <v>70</v>
      </c>
      <c r="Q19" s="24" t="s">
        <v>272</v>
      </c>
      <c r="R19" s="24" t="s">
        <v>70</v>
      </c>
      <c r="S19" s="24" t="s">
        <v>272</v>
      </c>
      <c r="T19" s="24" t="s">
        <v>70</v>
      </c>
      <c r="U19" s="24" t="s">
        <v>272</v>
      </c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H19" s="24"/>
      <c r="AI19" s="24"/>
      <c r="AK19" s="21" t="s">
        <v>303</v>
      </c>
      <c r="AL19" s="24"/>
    </row>
    <row r="20" spans="2:41" customFormat="1" ht="30" hidden="1" outlineLevel="1">
      <c r="B20" s="1241"/>
      <c r="C20" s="1241"/>
      <c r="D20" s="650" t="s">
        <v>273</v>
      </c>
      <c r="E20" s="89" t="s">
        <v>274</v>
      </c>
      <c r="F20" s="650" t="s">
        <v>275</v>
      </c>
      <c r="G20" s="89" t="s">
        <v>276</v>
      </c>
      <c r="H20" s="294" t="s">
        <v>277</v>
      </c>
      <c r="I20" s="294" t="s">
        <v>278</v>
      </c>
      <c r="J20" s="294" t="s">
        <v>279</v>
      </c>
      <c r="K20" s="24"/>
      <c r="L20" s="24"/>
      <c r="M20" s="24"/>
      <c r="N20" s="24"/>
      <c r="O20" s="24"/>
      <c r="P20" s="24" t="s">
        <v>273</v>
      </c>
      <c r="Q20" s="24" t="s">
        <v>274</v>
      </c>
      <c r="R20" s="24" t="s">
        <v>275</v>
      </c>
      <c r="S20" s="24" t="s">
        <v>276</v>
      </c>
      <c r="T20" s="24" t="s">
        <v>277</v>
      </c>
      <c r="U20" s="24" t="s">
        <v>278</v>
      </c>
      <c r="V20" s="24" t="s">
        <v>279</v>
      </c>
      <c r="W20" s="24"/>
      <c r="X20" s="24"/>
      <c r="Y20" s="24"/>
      <c r="Z20" s="24"/>
      <c r="AA20" s="24"/>
      <c r="AB20" s="24"/>
      <c r="AC20" s="24"/>
      <c r="AD20" s="24"/>
      <c r="AE20" s="24"/>
      <c r="AF20" s="650" t="s">
        <v>273</v>
      </c>
      <c r="AG20" s="89" t="s">
        <v>274</v>
      </c>
      <c r="AH20" s="89" t="s">
        <v>275</v>
      </c>
      <c r="AI20" s="89" t="s">
        <v>276</v>
      </c>
      <c r="AJ20" s="294" t="s">
        <v>277</v>
      </c>
      <c r="AK20" s="294" t="s">
        <v>278</v>
      </c>
      <c r="AL20" s="294" t="s">
        <v>279</v>
      </c>
    </row>
    <row r="21" spans="2:41" s="428" customFormat="1" ht="11.25" hidden="1" customHeight="1" outlineLevel="1">
      <c r="B21" s="1148" t="s">
        <v>96</v>
      </c>
      <c r="C21" s="1185"/>
      <c r="D21" s="114" t="s">
        <v>123</v>
      </c>
      <c r="E21" s="114" t="s">
        <v>123</v>
      </c>
      <c r="F21" s="114" t="s">
        <v>123</v>
      </c>
      <c r="G21" s="114" t="s">
        <v>123</v>
      </c>
      <c r="H21" s="114" t="s">
        <v>123</v>
      </c>
      <c r="I21" s="114" t="s">
        <v>123</v>
      </c>
      <c r="J21" s="114" t="s">
        <v>123</v>
      </c>
      <c r="K21" s="24"/>
      <c r="L21" s="24"/>
      <c r="M21" s="24"/>
      <c r="N21" s="24" t="s">
        <v>96</v>
      </c>
      <c r="O21" s="24"/>
      <c r="P21" s="24" t="s">
        <v>123</v>
      </c>
      <c r="Q21" s="24" t="s">
        <v>123</v>
      </c>
      <c r="R21" s="24" t="s">
        <v>123</v>
      </c>
      <c r="S21" s="24" t="s">
        <v>123</v>
      </c>
      <c r="T21" s="24" t="s">
        <v>123</v>
      </c>
      <c r="U21" s="24" t="s">
        <v>123</v>
      </c>
      <c r="V21" s="24" t="s">
        <v>123</v>
      </c>
      <c r="W21" s="24"/>
      <c r="X21" s="24"/>
      <c r="Y21" s="24"/>
      <c r="Z21" s="24"/>
      <c r="AA21" s="24"/>
      <c r="AB21" s="24"/>
      <c r="AC21" s="24"/>
      <c r="AD21" s="24"/>
      <c r="AE21" s="24"/>
      <c r="AF21" s="658"/>
      <c r="AG21" s="658"/>
      <c r="AH21" s="244"/>
      <c r="AI21" s="244"/>
      <c r="AJ21" s="658"/>
      <c r="AK21" s="244"/>
      <c r="AL21" s="244"/>
      <c r="AM21"/>
      <c r="AN21"/>
      <c r="AO21"/>
    </row>
    <row r="22" spans="2:41" s="428" customFormat="1" ht="11.25" hidden="1" customHeight="1" outlineLevel="1">
      <c r="B22" s="1148" t="s">
        <v>100</v>
      </c>
      <c r="C22" s="1185"/>
      <c r="D22" s="114" t="s">
        <v>101</v>
      </c>
      <c r="E22" s="114" t="s">
        <v>101</v>
      </c>
      <c r="F22" s="114" t="s">
        <v>101</v>
      </c>
      <c r="G22" s="114" t="s">
        <v>101</v>
      </c>
      <c r="H22" s="114" t="s">
        <v>101</v>
      </c>
      <c r="I22" s="114" t="s">
        <v>101</v>
      </c>
      <c r="J22" s="114" t="s">
        <v>101</v>
      </c>
      <c r="K22" s="24"/>
      <c r="L22" s="24"/>
      <c r="M22" s="24"/>
      <c r="N22" s="24" t="s">
        <v>100</v>
      </c>
      <c r="O22" s="24"/>
      <c r="P22" s="24" t="s">
        <v>101</v>
      </c>
      <c r="Q22" s="24" t="s">
        <v>101</v>
      </c>
      <c r="R22" s="24" t="s">
        <v>101</v>
      </c>
      <c r="S22" s="24" t="s">
        <v>101</v>
      </c>
      <c r="T22" s="24" t="s">
        <v>101</v>
      </c>
      <c r="U22" s="24" t="s">
        <v>101</v>
      </c>
      <c r="V22" s="24" t="s">
        <v>101</v>
      </c>
      <c r="W22" s="24"/>
      <c r="X22" s="24"/>
      <c r="Y22" s="24"/>
      <c r="Z22" s="24"/>
      <c r="AA22" s="24"/>
      <c r="AB22" s="24"/>
      <c r="AC22" s="24"/>
      <c r="AD22" s="24"/>
      <c r="AE22" s="24"/>
      <c r="AF22" s="658"/>
      <c r="AG22" s="658"/>
      <c r="AH22" s="244"/>
      <c r="AI22" s="662"/>
      <c r="AJ22" s="658"/>
      <c r="AK22" s="244"/>
      <c r="AL22" s="244"/>
      <c r="AM22"/>
      <c r="AN22"/>
      <c r="AO22"/>
    </row>
    <row r="23" spans="2:41" customFormat="1" hidden="1" outlineLevel="1">
      <c r="B23" s="1165" t="s">
        <v>146</v>
      </c>
      <c r="C23" s="115" t="s">
        <v>267</v>
      </c>
      <c r="D23" s="294"/>
      <c r="E23" s="294"/>
      <c r="F23" s="294"/>
      <c r="G23" s="294"/>
      <c r="H23" s="294"/>
      <c r="I23" s="1235"/>
      <c r="J23" s="1235"/>
      <c r="K23" s="24"/>
      <c r="L23" s="24"/>
      <c r="M23" s="24"/>
      <c r="N23" s="24" t="s">
        <v>146</v>
      </c>
      <c r="O23" s="24" t="s">
        <v>267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94"/>
      <c r="AG23" s="294"/>
      <c r="AH23" s="244"/>
      <c r="AI23" s="244"/>
      <c r="AJ23" s="294"/>
      <c r="AK23" s="244"/>
      <c r="AL23" s="244"/>
    </row>
    <row r="24" spans="2:41" customFormat="1" hidden="1" outlineLevel="1">
      <c r="B24" s="1166"/>
      <c r="C24" s="121" t="s">
        <v>268</v>
      </c>
      <c r="D24" s="294"/>
      <c r="E24" s="294"/>
      <c r="F24" s="294"/>
      <c r="G24" s="294"/>
      <c r="H24" s="294"/>
      <c r="I24" s="1236"/>
      <c r="J24" s="1236"/>
      <c r="K24" s="24"/>
      <c r="L24" s="24"/>
      <c r="M24" s="24"/>
      <c r="N24" s="24"/>
      <c r="O24" s="24" t="s">
        <v>268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94"/>
      <c r="AG24" s="294"/>
      <c r="AH24" s="244"/>
      <c r="AI24" s="662"/>
      <c r="AJ24" s="294"/>
      <c r="AK24" s="244"/>
      <c r="AL24" s="244"/>
    </row>
    <row r="25" spans="2:41" customFormat="1" hidden="1" outlineLevel="1">
      <c r="B25" s="1166"/>
      <c r="C25" s="121" t="s">
        <v>269</v>
      </c>
      <c r="D25" s="294"/>
      <c r="E25" s="294"/>
      <c r="F25" s="294"/>
      <c r="G25" s="294"/>
      <c r="H25" s="294"/>
      <c r="I25" s="1237"/>
      <c r="J25" s="1237"/>
      <c r="K25" s="24"/>
      <c r="L25" s="24"/>
      <c r="M25" s="24"/>
      <c r="N25" s="24"/>
      <c r="O25" s="24" t="s">
        <v>269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94"/>
      <c r="AG25" s="294"/>
      <c r="AH25" s="244"/>
      <c r="AI25" s="244"/>
      <c r="AJ25" s="294"/>
      <c r="AK25" s="244"/>
      <c r="AL25" s="244"/>
    </row>
    <row r="26" spans="2:41" customFormat="1" ht="21" hidden="1" outlineLevel="1">
      <c r="B26" s="1166"/>
      <c r="C26" s="117" t="s">
        <v>147</v>
      </c>
      <c r="D26" s="886">
        <v>10420</v>
      </c>
      <c r="E26" s="886">
        <v>4250</v>
      </c>
      <c r="F26" s="886">
        <v>10590</v>
      </c>
      <c r="G26" s="886">
        <v>4250</v>
      </c>
      <c r="H26" s="886">
        <v>5910</v>
      </c>
      <c r="I26" s="886">
        <v>3090</v>
      </c>
      <c r="J26" s="886">
        <v>2850</v>
      </c>
      <c r="K26" s="24"/>
      <c r="L26" s="24"/>
      <c r="M26" s="24"/>
      <c r="N26" s="24"/>
      <c r="O26" s="24" t="s">
        <v>147</v>
      </c>
      <c r="P26" s="24">
        <v>8690</v>
      </c>
      <c r="Q26" s="24">
        <v>3540</v>
      </c>
      <c r="R26" s="24">
        <v>8820</v>
      </c>
      <c r="S26" s="24">
        <v>3540</v>
      </c>
      <c r="T26" s="24">
        <v>4930</v>
      </c>
      <c r="U26" s="24">
        <v>2570</v>
      </c>
      <c r="V26" s="24">
        <v>2370</v>
      </c>
      <c r="W26" s="24"/>
      <c r="X26" s="24"/>
      <c r="Y26" s="24"/>
      <c r="Z26" s="24"/>
      <c r="AA26" s="24"/>
      <c r="AB26" s="24"/>
      <c r="AC26" s="24"/>
      <c r="AD26" s="24"/>
      <c r="AE26" s="24"/>
      <c r="AF26" s="294">
        <v>7179</v>
      </c>
      <c r="AG26" s="294">
        <v>2929</v>
      </c>
      <c r="AH26" s="244">
        <v>7291</v>
      </c>
      <c r="AI26" s="662">
        <v>2929</v>
      </c>
      <c r="AJ26" s="294">
        <v>4066</v>
      </c>
      <c r="AK26" s="412">
        <v>2124</v>
      </c>
      <c r="AL26" s="412">
        <v>1960</v>
      </c>
    </row>
    <row r="27" spans="2:41" customFormat="1" hidden="1" outlineLevel="1">
      <c r="B27" s="1166"/>
      <c r="C27" s="121" t="s">
        <v>270</v>
      </c>
      <c r="D27" s="294"/>
      <c r="E27" s="294"/>
      <c r="F27" s="294"/>
      <c r="G27" s="294"/>
      <c r="H27" s="294"/>
      <c r="I27" s="294"/>
      <c r="J27" s="121"/>
      <c r="K27" s="24"/>
      <c r="L27" s="24"/>
      <c r="M27" s="24"/>
      <c r="N27" s="24"/>
      <c r="O27" s="24" t="s">
        <v>270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94"/>
      <c r="AG27" s="294"/>
      <c r="AH27" s="244"/>
      <c r="AI27" s="244"/>
      <c r="AJ27" s="294"/>
      <c r="AK27" s="244"/>
      <c r="AL27" s="244"/>
    </row>
    <row r="28" spans="2:41" customFormat="1" ht="21" hidden="1" outlineLevel="1">
      <c r="B28" s="1166"/>
      <c r="C28" s="117" t="s">
        <v>147</v>
      </c>
      <c r="D28" s="886">
        <v>11700</v>
      </c>
      <c r="E28" s="886">
        <v>4920</v>
      </c>
      <c r="F28" s="886">
        <v>11850</v>
      </c>
      <c r="G28" s="886">
        <v>4920</v>
      </c>
      <c r="H28" s="119"/>
      <c r="I28" s="119"/>
      <c r="J28" s="119"/>
      <c r="K28" s="24"/>
      <c r="L28" s="24"/>
      <c r="M28" s="24"/>
      <c r="N28" s="24"/>
      <c r="O28" s="24" t="s">
        <v>147</v>
      </c>
      <c r="P28" s="24">
        <v>9750</v>
      </c>
      <c r="Q28" s="24">
        <v>4100</v>
      </c>
      <c r="R28" s="24">
        <v>9880</v>
      </c>
      <c r="S28" s="24">
        <v>4100</v>
      </c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94">
        <v>8058</v>
      </c>
      <c r="AG28" s="294">
        <v>3388</v>
      </c>
      <c r="AH28" s="244">
        <v>8159</v>
      </c>
      <c r="AI28" s="662">
        <v>3388</v>
      </c>
      <c r="AJ28" s="294"/>
      <c r="AK28" s="244"/>
      <c r="AL28" s="244"/>
    </row>
    <row r="29" spans="2:41" customFormat="1" hidden="1" outlineLevel="1">
      <c r="B29" s="1166"/>
      <c r="C29" s="121" t="s">
        <v>271</v>
      </c>
      <c r="D29" s="294"/>
      <c r="E29" s="294"/>
      <c r="F29" s="294"/>
      <c r="G29" s="294"/>
      <c r="H29" s="294"/>
      <c r="I29" s="294"/>
      <c r="J29" s="121"/>
      <c r="K29" s="24"/>
      <c r="L29" s="24"/>
      <c r="M29" s="24"/>
      <c r="N29" s="24"/>
      <c r="O29" s="24" t="s">
        <v>271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94"/>
      <c r="AG29" s="294"/>
      <c r="AH29" s="244"/>
      <c r="AI29" s="294"/>
      <c r="AJ29" s="294"/>
      <c r="AK29" s="244"/>
      <c r="AL29" s="244"/>
    </row>
    <row r="30" spans="2:41" customFormat="1" ht="21" hidden="1" outlineLevel="1">
      <c r="B30" s="1167"/>
      <c r="C30" s="117" t="s">
        <v>147</v>
      </c>
      <c r="D30" s="886">
        <v>12550</v>
      </c>
      <c r="E30" s="886">
        <v>5370</v>
      </c>
      <c r="F30" s="886">
        <v>13120</v>
      </c>
      <c r="G30" s="886">
        <v>5370</v>
      </c>
      <c r="H30" s="119"/>
      <c r="I30" s="119"/>
      <c r="J30" s="119"/>
      <c r="K30" s="24"/>
      <c r="L30" s="24"/>
      <c r="M30" s="24"/>
      <c r="N30" s="24"/>
      <c r="O30" s="24" t="s">
        <v>147</v>
      </c>
      <c r="P30" s="24">
        <v>10460</v>
      </c>
      <c r="Q30" s="24">
        <v>4480</v>
      </c>
      <c r="R30" s="24">
        <v>10930</v>
      </c>
      <c r="S30" s="24">
        <v>4480</v>
      </c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94">
        <v>8646</v>
      </c>
      <c r="AG30" s="294">
        <v>3702</v>
      </c>
      <c r="AH30" s="244">
        <v>9033</v>
      </c>
      <c r="AI30" s="294">
        <v>3702</v>
      </c>
      <c r="AJ30" s="294"/>
      <c r="AK30" s="244"/>
      <c r="AL30" s="244"/>
    </row>
    <row r="31" spans="2:41" hidden="1" outlineLevel="1"/>
    <row r="32" spans="2:41" s="22" customFormat="1" hidden="1" outlineLevel="1">
      <c r="AF32" s="24"/>
      <c r="AG32" s="24"/>
      <c r="AH32" s="24"/>
    </row>
    <row r="33" spans="2:47" customFormat="1" ht="15" hidden="1" customHeight="1" outlineLevel="1">
      <c r="B33" s="1241" t="s">
        <v>257</v>
      </c>
      <c r="C33" s="1241"/>
      <c r="D33" s="1175" t="s">
        <v>70</v>
      </c>
      <c r="E33" s="1176"/>
      <c r="F33" s="1183" t="s">
        <v>272</v>
      </c>
      <c r="G33" s="1183"/>
      <c r="H33" s="389"/>
      <c r="K33" s="22"/>
      <c r="L33" s="22"/>
      <c r="M33" s="22"/>
      <c r="N33" s="22"/>
      <c r="O33" s="22" t="s">
        <v>257</v>
      </c>
      <c r="P33" s="22"/>
      <c r="Q33" s="22" t="s">
        <v>70</v>
      </c>
      <c r="R33" s="22"/>
      <c r="S33" s="22" t="s">
        <v>272</v>
      </c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368" t="s">
        <v>303</v>
      </c>
      <c r="AG33" s="368"/>
      <c r="AH33" s="24"/>
      <c r="AJ33" s="1241" t="s">
        <v>257</v>
      </c>
      <c r="AK33" s="1241"/>
      <c r="AL33" s="1175" t="s">
        <v>70</v>
      </c>
      <c r="AM33" s="1176"/>
      <c r="AN33" s="1183" t="s">
        <v>272</v>
      </c>
      <c r="AO33" s="1183"/>
      <c r="AP33" s="389"/>
      <c r="AS33" s="22"/>
      <c r="AT33" s="368" t="s">
        <v>303</v>
      </c>
      <c r="AU33" s="368"/>
    </row>
    <row r="34" spans="2:47" customFormat="1" hidden="1" outlineLevel="1">
      <c r="B34" s="1241"/>
      <c r="C34" s="1241"/>
      <c r="D34" s="268" t="s">
        <v>280</v>
      </c>
      <c r="E34" s="268" t="s">
        <v>281</v>
      </c>
      <c r="F34" s="887" t="s">
        <v>701</v>
      </c>
      <c r="G34" s="887" t="s">
        <v>702</v>
      </c>
      <c r="H34" s="651"/>
      <c r="J34" s="651"/>
      <c r="K34" s="651"/>
      <c r="L34" s="651"/>
      <c r="M34" s="651"/>
      <c r="N34" s="1027"/>
      <c r="O34" s="1013"/>
      <c r="P34" s="1013"/>
      <c r="Q34" s="1013" t="s">
        <v>280</v>
      </c>
      <c r="R34" s="1013" t="s">
        <v>281</v>
      </c>
      <c r="S34" s="1013" t="s">
        <v>701</v>
      </c>
      <c r="T34" s="1013" t="s">
        <v>702</v>
      </c>
      <c r="U34" s="1013"/>
      <c r="V34" s="1013"/>
      <c r="W34" s="1013" t="s">
        <v>280</v>
      </c>
      <c r="X34" s="1013" t="s">
        <v>281</v>
      </c>
      <c r="Y34" s="1013"/>
      <c r="Z34" s="1013"/>
      <c r="AA34" s="1013"/>
      <c r="AB34" s="1013"/>
      <c r="AC34" s="1013"/>
      <c r="AD34" s="1013"/>
      <c r="AE34" s="1013"/>
      <c r="AF34" s="268" t="s">
        <v>282</v>
      </c>
      <c r="AG34" s="268" t="s">
        <v>283</v>
      </c>
      <c r="AH34" s="24"/>
      <c r="AJ34" s="1241"/>
      <c r="AK34" s="1241"/>
      <c r="AL34" s="268" t="s">
        <v>280</v>
      </c>
      <c r="AM34" s="268" t="s">
        <v>281</v>
      </c>
      <c r="AN34" s="268" t="s">
        <v>282</v>
      </c>
      <c r="AO34" s="268" t="s">
        <v>283</v>
      </c>
      <c r="AP34" s="651"/>
      <c r="AR34" s="268" t="s">
        <v>280</v>
      </c>
      <c r="AS34" s="268" t="s">
        <v>281</v>
      </c>
      <c r="AT34" s="268" t="s">
        <v>282</v>
      </c>
      <c r="AU34" s="268" t="s">
        <v>283</v>
      </c>
    </row>
    <row r="35" spans="2:47" s="428" customFormat="1" ht="11.25" hidden="1" customHeight="1" outlineLevel="1">
      <c r="B35" s="1148" t="s">
        <v>96</v>
      </c>
      <c r="C35" s="1185"/>
      <c r="D35" s="114" t="s">
        <v>123</v>
      </c>
      <c r="E35" s="114" t="s">
        <v>123</v>
      </c>
      <c r="F35" s="114" t="s">
        <v>123</v>
      </c>
      <c r="G35" s="114" t="s">
        <v>123</v>
      </c>
      <c r="H35" s="337"/>
      <c r="J35" s="696"/>
      <c r="K35" s="247"/>
      <c r="L35" s="247"/>
      <c r="M35" s="247"/>
      <c r="N35" s="1028"/>
      <c r="O35" s="1014" t="s">
        <v>96</v>
      </c>
      <c r="P35" s="1014"/>
      <c r="Q35" s="1014" t="s">
        <v>123</v>
      </c>
      <c r="R35" s="1014" t="s">
        <v>123</v>
      </c>
      <c r="S35" s="1014" t="s">
        <v>123</v>
      </c>
      <c r="T35" s="1014" t="s">
        <v>123</v>
      </c>
      <c r="U35" s="1014"/>
      <c r="V35" s="1014"/>
      <c r="W35" s="1014"/>
      <c r="X35" s="1014"/>
      <c r="Y35" s="1014"/>
      <c r="Z35" s="1014"/>
      <c r="AA35" s="1014"/>
      <c r="AB35" s="1014"/>
      <c r="AC35" s="1014"/>
      <c r="AD35" s="1014"/>
      <c r="AE35" s="1014"/>
      <c r="AF35" s="662"/>
      <c r="AG35" s="662"/>
      <c r="AH35" s="24"/>
      <c r="AJ35" s="1148" t="s">
        <v>96</v>
      </c>
      <c r="AK35" s="1185"/>
      <c r="AL35" s="114" t="s">
        <v>123</v>
      </c>
      <c r="AM35" s="114" t="s">
        <v>123</v>
      </c>
      <c r="AN35" s="114" t="s">
        <v>123</v>
      </c>
      <c r="AO35" s="114" t="s">
        <v>123</v>
      </c>
      <c r="AP35" s="337"/>
      <c r="AR35" s="658"/>
      <c r="AS35" s="662"/>
      <c r="AT35" s="662"/>
      <c r="AU35" s="662"/>
    </row>
    <row r="36" spans="2:47" s="428" customFormat="1" ht="11.25" hidden="1" customHeight="1" outlineLevel="1">
      <c r="B36" s="1148" t="s">
        <v>100</v>
      </c>
      <c r="C36" s="1185"/>
      <c r="D36" s="114" t="s">
        <v>101</v>
      </c>
      <c r="E36" s="114" t="s">
        <v>101</v>
      </c>
      <c r="F36" s="114" t="s">
        <v>101</v>
      </c>
      <c r="G36" s="114" t="s">
        <v>101</v>
      </c>
      <c r="H36" s="337"/>
      <c r="J36" s="696"/>
      <c r="K36" s="247"/>
      <c r="L36" s="247"/>
      <c r="M36" s="247"/>
      <c r="N36" s="1028"/>
      <c r="O36" s="1014" t="s">
        <v>100</v>
      </c>
      <c r="P36" s="1014"/>
      <c r="Q36" s="1014" t="s">
        <v>101</v>
      </c>
      <c r="R36" s="1014" t="s">
        <v>101</v>
      </c>
      <c r="S36" s="1014" t="s">
        <v>101</v>
      </c>
      <c r="T36" s="1014" t="s">
        <v>101</v>
      </c>
      <c r="U36" s="1014"/>
      <c r="V36" s="1014"/>
      <c r="W36" s="1014"/>
      <c r="X36" s="1014"/>
      <c r="Y36" s="1014"/>
      <c r="Z36" s="1014"/>
      <c r="AA36" s="1014"/>
      <c r="AB36" s="1014"/>
      <c r="AC36" s="1014"/>
      <c r="AD36" s="1014"/>
      <c r="AE36" s="1014"/>
      <c r="AF36" s="663"/>
      <c r="AG36" s="663"/>
      <c r="AH36" s="24"/>
      <c r="AJ36" s="1148" t="s">
        <v>100</v>
      </c>
      <c r="AK36" s="1185"/>
      <c r="AL36" s="114" t="s">
        <v>101</v>
      </c>
      <c r="AM36" s="114" t="s">
        <v>101</v>
      </c>
      <c r="AN36" s="114" t="s">
        <v>101</v>
      </c>
      <c r="AO36" s="114" t="s">
        <v>101</v>
      </c>
      <c r="AP36" s="337"/>
      <c r="AR36" s="658"/>
      <c r="AS36" s="662"/>
      <c r="AT36" s="663"/>
      <c r="AU36" s="663"/>
    </row>
    <row r="37" spans="2:47" customFormat="1" hidden="1" outlineLevel="1">
      <c r="B37" s="1165" t="s">
        <v>146</v>
      </c>
      <c r="C37" s="121" t="s">
        <v>266</v>
      </c>
      <c r="D37" s="294"/>
      <c r="E37" s="294"/>
      <c r="F37" s="294"/>
      <c r="G37" s="294"/>
      <c r="H37" s="12"/>
      <c r="J37" s="12"/>
      <c r="K37" s="247"/>
      <c r="L37" s="247"/>
      <c r="M37" s="247"/>
      <c r="N37" s="1028"/>
      <c r="O37" s="1014" t="s">
        <v>146</v>
      </c>
      <c r="P37" s="1014" t="s">
        <v>266</v>
      </c>
      <c r="Q37" s="1014"/>
      <c r="R37" s="1014"/>
      <c r="S37" s="1014"/>
      <c r="T37" s="1014"/>
      <c r="U37" s="1014"/>
      <c r="V37" s="1014"/>
      <c r="W37" s="1014"/>
      <c r="X37" s="1014"/>
      <c r="Y37" s="1014"/>
      <c r="Z37" s="1014"/>
      <c r="AA37" s="1014"/>
      <c r="AB37" s="1014"/>
      <c r="AC37" s="1014"/>
      <c r="AD37" s="1014"/>
      <c r="AE37" s="1014"/>
      <c r="AF37" s="663"/>
      <c r="AG37" s="663"/>
      <c r="AH37" s="24"/>
      <c r="AJ37" s="1165" t="s">
        <v>146</v>
      </c>
      <c r="AK37" s="121" t="s">
        <v>266</v>
      </c>
      <c r="AL37" s="294"/>
      <c r="AM37" s="294"/>
      <c r="AN37" s="294"/>
      <c r="AO37" s="294"/>
      <c r="AP37" s="12"/>
      <c r="AR37" s="294"/>
      <c r="AS37" s="662"/>
      <c r="AT37" s="663"/>
      <c r="AU37" s="663"/>
    </row>
    <row r="38" spans="2:47" customFormat="1" ht="21" hidden="1" outlineLevel="1">
      <c r="B38" s="1166"/>
      <c r="C38" s="117" t="s">
        <v>147</v>
      </c>
      <c r="D38" s="119"/>
      <c r="E38" s="886">
        <v>7630</v>
      </c>
      <c r="F38" s="886">
        <v>2810</v>
      </c>
      <c r="G38" s="886">
        <v>1020</v>
      </c>
      <c r="H38" s="12"/>
      <c r="J38" s="12"/>
      <c r="K38" s="247"/>
      <c r="L38" s="247"/>
      <c r="M38" s="247"/>
      <c r="N38" s="1028"/>
      <c r="O38" s="1014"/>
      <c r="P38" s="1014" t="s">
        <v>147</v>
      </c>
      <c r="Q38" s="1014"/>
      <c r="R38" s="1014">
        <v>6360</v>
      </c>
      <c r="S38" s="1014">
        <v>2340</v>
      </c>
      <c r="T38" s="1014">
        <v>850</v>
      </c>
      <c r="U38" s="1014"/>
      <c r="V38" s="1014"/>
      <c r="W38" s="1014"/>
      <c r="X38" s="1014">
        <v>5253</v>
      </c>
      <c r="Y38" s="1014"/>
      <c r="Z38" s="1014"/>
      <c r="AA38" s="1014"/>
      <c r="AB38" s="1014"/>
      <c r="AC38" s="1014"/>
      <c r="AD38" s="1014"/>
      <c r="AE38" s="1014"/>
      <c r="AF38" s="663">
        <v>1932</v>
      </c>
      <c r="AG38" s="663">
        <v>700</v>
      </c>
      <c r="AH38" s="24"/>
      <c r="AJ38" s="1166"/>
      <c r="AK38" s="117" t="s">
        <v>147</v>
      </c>
      <c r="AL38" s="119"/>
      <c r="AM38" s="593">
        <v>6360</v>
      </c>
      <c r="AN38" s="593">
        <v>2340</v>
      </c>
      <c r="AO38" s="593">
        <v>850</v>
      </c>
      <c r="AP38" s="12"/>
      <c r="AR38" s="294"/>
      <c r="AS38" s="662">
        <v>5253</v>
      </c>
      <c r="AT38" s="663">
        <v>1932</v>
      </c>
      <c r="AU38" s="663">
        <v>700</v>
      </c>
    </row>
    <row r="39" spans="2:47" customFormat="1" ht="30" hidden="1" outlineLevel="1">
      <c r="B39" s="1166"/>
      <c r="C39" s="115" t="s">
        <v>267</v>
      </c>
      <c r="D39" s="294"/>
      <c r="E39" s="294"/>
      <c r="F39" s="294"/>
      <c r="G39" s="294"/>
      <c r="H39" s="12"/>
      <c r="J39" s="12"/>
      <c r="K39" s="247"/>
      <c r="L39" s="247"/>
      <c r="M39" s="247"/>
      <c r="N39" s="1028"/>
      <c r="O39" s="1014"/>
      <c r="P39" s="1014" t="s">
        <v>267</v>
      </c>
      <c r="Q39" s="1014"/>
      <c r="R39" s="1014"/>
      <c r="S39" s="1014"/>
      <c r="T39" s="1014"/>
      <c r="U39" s="1014"/>
      <c r="V39" s="1014"/>
      <c r="W39" s="1014"/>
      <c r="X39" s="1014"/>
      <c r="Y39" s="1014"/>
      <c r="Z39" s="1014"/>
      <c r="AA39" s="1014"/>
      <c r="AB39" s="1014"/>
      <c r="AC39" s="1014"/>
      <c r="AD39" s="1014"/>
      <c r="AE39" s="1014"/>
      <c r="AF39" s="663"/>
      <c r="AG39" s="663"/>
      <c r="AH39" s="24"/>
      <c r="AJ39" s="1166"/>
      <c r="AK39" s="115" t="s">
        <v>267</v>
      </c>
      <c r="AL39" s="294"/>
      <c r="AM39" s="294"/>
      <c r="AN39" s="294"/>
      <c r="AO39" s="294"/>
      <c r="AP39" s="12"/>
      <c r="AR39" s="294"/>
      <c r="AS39" s="662"/>
      <c r="AT39" s="663"/>
      <c r="AU39" s="663"/>
    </row>
    <row r="40" spans="2:47" customFormat="1" hidden="1" outlineLevel="1">
      <c r="B40" s="1166"/>
      <c r="C40" s="121" t="s">
        <v>268</v>
      </c>
      <c r="D40" s="294"/>
      <c r="E40" s="294"/>
      <c r="F40" s="294"/>
      <c r="G40" s="294"/>
      <c r="H40" s="12"/>
      <c r="J40" s="12"/>
      <c r="K40" s="247"/>
      <c r="L40" s="247"/>
      <c r="M40" s="247"/>
      <c r="N40" s="1028"/>
      <c r="O40" s="1014"/>
      <c r="P40" s="1014" t="s">
        <v>268</v>
      </c>
      <c r="Q40" s="1014"/>
      <c r="R40" s="1014"/>
      <c r="S40" s="1014"/>
      <c r="T40" s="1014"/>
      <c r="U40" s="1014"/>
      <c r="V40" s="1014"/>
      <c r="W40" s="1014"/>
      <c r="X40" s="1014"/>
      <c r="Y40" s="1014"/>
      <c r="Z40" s="1014"/>
      <c r="AA40" s="1014"/>
      <c r="AB40" s="1014"/>
      <c r="AC40" s="1014"/>
      <c r="AD40" s="1014"/>
      <c r="AE40" s="1014"/>
      <c r="AF40" s="663"/>
      <c r="AG40" s="663"/>
      <c r="AH40" s="24"/>
      <c r="AJ40" s="1166"/>
      <c r="AK40" s="121" t="s">
        <v>268</v>
      </c>
      <c r="AL40" s="294"/>
      <c r="AM40" s="294"/>
      <c r="AN40" s="294"/>
      <c r="AO40" s="294"/>
      <c r="AP40" s="12"/>
      <c r="AR40" s="294"/>
      <c r="AS40" s="662"/>
      <c r="AT40" s="663"/>
      <c r="AU40" s="663"/>
    </row>
    <row r="41" spans="2:47" customFormat="1" hidden="1" outlineLevel="1">
      <c r="B41" s="1166"/>
      <c r="C41" s="121" t="s">
        <v>269</v>
      </c>
      <c r="D41" s="294"/>
      <c r="E41" s="294"/>
      <c r="F41" s="294"/>
      <c r="G41" s="294"/>
      <c r="H41" s="12"/>
      <c r="J41" s="12"/>
      <c r="K41" s="247"/>
      <c r="L41" s="247"/>
      <c r="M41" s="247"/>
      <c r="N41" s="1028"/>
      <c r="O41" s="1014"/>
      <c r="P41" s="1014" t="s">
        <v>269</v>
      </c>
      <c r="Q41" s="1014"/>
      <c r="R41" s="1014"/>
      <c r="S41" s="1014"/>
      <c r="T41" s="1014"/>
      <c r="U41" s="1014"/>
      <c r="V41" s="1014"/>
      <c r="W41" s="1014"/>
      <c r="X41" s="1014"/>
      <c r="Y41" s="1014"/>
      <c r="Z41" s="1014"/>
      <c r="AA41" s="1014"/>
      <c r="AB41" s="1014"/>
      <c r="AC41" s="1014"/>
      <c r="AD41" s="1014"/>
      <c r="AE41" s="1014"/>
      <c r="AF41" s="663"/>
      <c r="AG41" s="663"/>
      <c r="AH41" s="24"/>
      <c r="AJ41" s="1166"/>
      <c r="AK41" s="121" t="s">
        <v>269</v>
      </c>
      <c r="AL41" s="294"/>
      <c r="AM41" s="294"/>
      <c r="AN41" s="294"/>
      <c r="AO41" s="294"/>
      <c r="AP41" s="12"/>
      <c r="AR41" s="294"/>
      <c r="AS41" s="662"/>
      <c r="AT41" s="663"/>
      <c r="AU41" s="663"/>
    </row>
    <row r="42" spans="2:47" customFormat="1" hidden="1" outlineLevel="1">
      <c r="B42" s="1166"/>
      <c r="C42" s="121" t="s">
        <v>270</v>
      </c>
      <c r="D42" s="294"/>
      <c r="E42" s="294"/>
      <c r="F42" s="294"/>
      <c r="G42" s="294"/>
      <c r="H42" s="12"/>
      <c r="J42" s="12"/>
      <c r="K42" s="247"/>
      <c r="L42" s="247"/>
      <c r="M42" s="247"/>
      <c r="N42" s="1028"/>
      <c r="O42" s="1014"/>
      <c r="P42" s="1014" t="s">
        <v>270</v>
      </c>
      <c r="Q42" s="1014"/>
      <c r="R42" s="1014"/>
      <c r="S42" s="1014"/>
      <c r="T42" s="1014"/>
      <c r="U42" s="1014"/>
      <c r="V42" s="1014"/>
      <c r="W42" s="1014"/>
      <c r="X42" s="1014"/>
      <c r="Y42" s="1014"/>
      <c r="Z42" s="1014"/>
      <c r="AA42" s="1014"/>
      <c r="AB42" s="1014"/>
      <c r="AC42" s="1014"/>
      <c r="AD42" s="1014"/>
      <c r="AE42" s="1014"/>
      <c r="AF42" s="663"/>
      <c r="AG42" s="663"/>
      <c r="AH42" s="24"/>
      <c r="AJ42" s="1166"/>
      <c r="AK42" s="121" t="s">
        <v>270</v>
      </c>
      <c r="AL42" s="294"/>
      <c r="AM42" s="294"/>
      <c r="AN42" s="294"/>
      <c r="AO42" s="294"/>
      <c r="AP42" s="12"/>
      <c r="AR42" s="294"/>
      <c r="AS42" s="662"/>
      <c r="AT42" s="663"/>
      <c r="AU42" s="663"/>
    </row>
    <row r="43" spans="2:47" customFormat="1" ht="21" hidden="1" outlineLevel="1">
      <c r="B43" s="1166"/>
      <c r="C43" s="117" t="s">
        <v>147</v>
      </c>
      <c r="D43" s="886">
        <v>6200</v>
      </c>
      <c r="E43" s="886">
        <v>7020</v>
      </c>
      <c r="F43" s="886">
        <v>2710</v>
      </c>
      <c r="G43" s="886">
        <v>990</v>
      </c>
      <c r="H43" s="12"/>
      <c r="J43" s="12"/>
      <c r="K43" s="247"/>
      <c r="L43" s="247"/>
      <c r="M43" s="247"/>
      <c r="N43" s="1028"/>
      <c r="O43" s="1014"/>
      <c r="P43" s="1014" t="s">
        <v>147</v>
      </c>
      <c r="Q43" s="1014">
        <v>5170</v>
      </c>
      <c r="R43" s="1014">
        <v>5850</v>
      </c>
      <c r="S43" s="1014">
        <v>2320</v>
      </c>
      <c r="T43" s="1014">
        <v>830</v>
      </c>
      <c r="U43" s="1014"/>
      <c r="V43" s="1014"/>
      <c r="W43" s="1014">
        <v>4267</v>
      </c>
      <c r="X43" s="1014">
        <v>4833</v>
      </c>
      <c r="Y43" s="1014"/>
      <c r="Z43" s="1014"/>
      <c r="AA43" s="1014"/>
      <c r="AB43" s="1014"/>
      <c r="AC43" s="1014"/>
      <c r="AD43" s="1014"/>
      <c r="AE43" s="1014"/>
      <c r="AF43" s="663">
        <v>1865</v>
      </c>
      <c r="AG43" s="663">
        <v>683</v>
      </c>
      <c r="AH43" s="24"/>
      <c r="AJ43" s="1166"/>
      <c r="AK43" s="117" t="s">
        <v>147</v>
      </c>
      <c r="AL43" s="593">
        <v>5170</v>
      </c>
      <c r="AM43" s="593">
        <v>5850</v>
      </c>
      <c r="AN43" s="593">
        <v>2320</v>
      </c>
      <c r="AO43" s="593">
        <v>830</v>
      </c>
      <c r="AP43" s="12"/>
      <c r="AR43" s="294">
        <v>4267</v>
      </c>
      <c r="AS43" s="662">
        <v>4833</v>
      </c>
      <c r="AT43" s="663">
        <v>1865</v>
      </c>
      <c r="AU43" s="663">
        <v>683</v>
      </c>
    </row>
    <row r="44" spans="2:47" customFormat="1" hidden="1" outlineLevel="1">
      <c r="B44" s="1166"/>
      <c r="C44" s="121" t="s">
        <v>271</v>
      </c>
      <c r="D44" s="294"/>
      <c r="E44" s="294"/>
      <c r="F44" s="294"/>
      <c r="G44" s="294"/>
      <c r="H44" s="12"/>
      <c r="J44" s="12"/>
      <c r="K44" s="247"/>
      <c r="L44" s="247"/>
      <c r="M44" s="247"/>
      <c r="N44" s="1028"/>
      <c r="O44" s="1014"/>
      <c r="P44" s="1014" t="s">
        <v>271</v>
      </c>
      <c r="Q44" s="1014"/>
      <c r="R44" s="1014"/>
      <c r="S44" s="1014"/>
      <c r="T44" s="1014"/>
      <c r="U44" s="1014"/>
      <c r="V44" s="1014"/>
      <c r="W44" s="1014"/>
      <c r="X44" s="1014"/>
      <c r="Y44" s="1014"/>
      <c r="Z44" s="1014"/>
      <c r="AA44" s="1014"/>
      <c r="AB44" s="1014"/>
      <c r="AC44" s="1014"/>
      <c r="AD44" s="1014"/>
      <c r="AE44" s="1014"/>
      <c r="AF44" s="663"/>
      <c r="AG44" s="663"/>
      <c r="AH44" s="24"/>
      <c r="AJ44" s="1166"/>
      <c r="AK44" s="121" t="s">
        <v>271</v>
      </c>
      <c r="AL44" s="294"/>
      <c r="AM44" s="294"/>
      <c r="AN44" s="294"/>
      <c r="AO44" s="294"/>
      <c r="AP44" s="12"/>
      <c r="AR44" s="294"/>
      <c r="AS44" s="662"/>
      <c r="AT44" s="663"/>
      <c r="AU44" s="663"/>
    </row>
    <row r="45" spans="2:47" customFormat="1" ht="24.75" hidden="1" customHeight="1" outlineLevel="1">
      <c r="B45" s="1167"/>
      <c r="C45" s="117" t="s">
        <v>147</v>
      </c>
      <c r="D45" s="886">
        <v>7710</v>
      </c>
      <c r="E45" s="886">
        <v>8510</v>
      </c>
      <c r="F45" s="886">
        <v>3340</v>
      </c>
      <c r="G45" s="886">
        <v>1510</v>
      </c>
      <c r="H45" s="12"/>
      <c r="J45" s="12"/>
      <c r="K45" s="247"/>
      <c r="L45" s="247"/>
      <c r="M45" s="247"/>
      <c r="N45" s="1028"/>
      <c r="O45" s="1014"/>
      <c r="P45" s="1014" t="s">
        <v>147</v>
      </c>
      <c r="Q45" s="1014">
        <v>6420</v>
      </c>
      <c r="R45" s="1014">
        <v>7090</v>
      </c>
      <c r="S45" s="1014">
        <v>2780</v>
      </c>
      <c r="T45" s="1014">
        <v>1260</v>
      </c>
      <c r="U45" s="1014"/>
      <c r="V45" s="1014"/>
      <c r="W45" s="1014">
        <v>5303</v>
      </c>
      <c r="X45" s="1014">
        <v>5858</v>
      </c>
      <c r="Y45" s="1014"/>
      <c r="Z45" s="1014"/>
      <c r="AA45" s="1014"/>
      <c r="AB45" s="1014"/>
      <c r="AC45" s="1014"/>
      <c r="AD45" s="1014"/>
      <c r="AE45" s="1014"/>
      <c r="AF45" s="663">
        <v>2296</v>
      </c>
      <c r="AG45" s="663">
        <v>1042</v>
      </c>
      <c r="AH45" s="24"/>
      <c r="AJ45" s="1167"/>
      <c r="AK45" s="117" t="s">
        <v>147</v>
      </c>
      <c r="AL45" s="593">
        <v>6420</v>
      </c>
      <c r="AM45" s="593">
        <v>7090</v>
      </c>
      <c r="AN45" s="593">
        <v>2780</v>
      </c>
      <c r="AO45" s="593">
        <v>1260</v>
      </c>
      <c r="AP45" s="12"/>
      <c r="AR45" s="294">
        <v>5303</v>
      </c>
      <c r="AS45" s="662">
        <v>5858</v>
      </c>
      <c r="AT45" s="663">
        <v>2296</v>
      </c>
      <c r="AU45" s="663">
        <v>1042</v>
      </c>
    </row>
    <row r="46" spans="2:47" s="22" customFormat="1" hidden="1" outlineLevel="1">
      <c r="AF46" s="24"/>
      <c r="AG46" s="24"/>
      <c r="AH46" s="24"/>
    </row>
    <row r="47" spans="2:47" s="22" customFormat="1" hidden="1" outlineLevel="1">
      <c r="C47" s="430" t="s">
        <v>302</v>
      </c>
      <c r="D47" s="430">
        <v>1.05</v>
      </c>
      <c r="AG47" s="24"/>
      <c r="AH47" s="24"/>
    </row>
    <row r="48" spans="2:47" customFormat="1" ht="15" hidden="1" customHeight="1" outlineLevel="1">
      <c r="B48" s="1241" t="s">
        <v>257</v>
      </c>
      <c r="C48" s="1241"/>
      <c r="D48" s="1175" t="s">
        <v>70</v>
      </c>
      <c r="E48" s="1176"/>
      <c r="F48" s="1176"/>
      <c r="G48" s="1176"/>
      <c r="H48" s="1177"/>
      <c r="I48" s="1023" t="s">
        <v>272</v>
      </c>
      <c r="J48" s="1024"/>
      <c r="K48" s="1024"/>
      <c r="L48" s="1024"/>
      <c r="M48" s="1024"/>
      <c r="N48" s="1024"/>
      <c r="O48" s="1024" t="s">
        <v>257</v>
      </c>
      <c r="P48" s="1024"/>
      <c r="Q48" s="1024" t="s">
        <v>70</v>
      </c>
      <c r="R48" s="1024"/>
      <c r="S48" s="1024"/>
      <c r="T48" s="1024"/>
      <c r="U48" s="1024"/>
      <c r="V48" s="1024" t="s">
        <v>272</v>
      </c>
      <c r="W48" s="1024"/>
      <c r="X48" s="1024"/>
      <c r="Y48" s="1024"/>
      <c r="Z48" s="1024"/>
      <c r="AA48" s="1024"/>
      <c r="AB48" s="1024"/>
      <c r="AC48" s="1024"/>
      <c r="AD48" s="1024"/>
      <c r="AE48" s="1024"/>
      <c r="AF48" s="1024"/>
      <c r="AG48" s="1024"/>
      <c r="AH48" s="1025"/>
      <c r="AI48" s="1241" t="s">
        <v>257</v>
      </c>
      <c r="AJ48" s="1241"/>
      <c r="AK48" s="1175" t="s">
        <v>70</v>
      </c>
      <c r="AL48" s="1176"/>
      <c r="AM48" s="1176"/>
      <c r="AN48" s="1176"/>
      <c r="AO48" s="1177"/>
      <c r="AP48" s="1183" t="s">
        <v>272</v>
      </c>
      <c r="AQ48" s="1183"/>
      <c r="AR48" s="1183"/>
      <c r="AS48" s="1183"/>
      <c r="AT48" s="1183"/>
      <c r="AU48" s="1183"/>
    </row>
    <row r="49" spans="2:47" customFormat="1" ht="30" hidden="1" outlineLevel="1">
      <c r="B49" s="1241"/>
      <c r="C49" s="1241"/>
      <c r="D49" s="267" t="s">
        <v>284</v>
      </c>
      <c r="E49" s="267" t="s">
        <v>285</v>
      </c>
      <c r="F49" s="268" t="s">
        <v>286</v>
      </c>
      <c r="G49" s="268" t="s">
        <v>287</v>
      </c>
      <c r="H49" s="268" t="s">
        <v>288</v>
      </c>
      <c r="I49" s="887" t="s">
        <v>703</v>
      </c>
      <c r="J49" s="887" t="s">
        <v>704</v>
      </c>
      <c r="K49" s="268" t="s">
        <v>291</v>
      </c>
      <c r="L49" s="997" t="s">
        <v>292</v>
      </c>
      <c r="M49" s="664" t="s">
        <v>293</v>
      </c>
      <c r="N49" s="664" t="s">
        <v>294</v>
      </c>
      <c r="O49" s="1013"/>
      <c r="P49" s="1013"/>
      <c r="Q49" s="1013" t="s">
        <v>284</v>
      </c>
      <c r="R49" s="1013" t="s">
        <v>285</v>
      </c>
      <c r="S49" s="1013" t="s">
        <v>286</v>
      </c>
      <c r="T49" s="1013" t="s">
        <v>287</v>
      </c>
      <c r="U49" s="1013" t="s">
        <v>288</v>
      </c>
      <c r="V49" s="1013" t="s">
        <v>703</v>
      </c>
      <c r="W49" s="1013" t="s">
        <v>704</v>
      </c>
      <c r="X49" s="1013" t="s">
        <v>291</v>
      </c>
      <c r="Y49" s="1013"/>
      <c r="Z49" s="1013"/>
      <c r="AA49" s="1013"/>
      <c r="AB49" s="1013"/>
      <c r="AC49" s="1013"/>
      <c r="AD49" s="1013"/>
      <c r="AE49" s="1013"/>
      <c r="AF49" s="268" t="s">
        <v>292</v>
      </c>
      <c r="AG49" s="664" t="s">
        <v>293</v>
      </c>
      <c r="AH49" s="664" t="s">
        <v>294</v>
      </c>
      <c r="AI49" s="1241"/>
      <c r="AJ49" s="1241"/>
      <c r="AK49" s="268" t="s">
        <v>284</v>
      </c>
      <c r="AL49" s="268" t="s">
        <v>285</v>
      </c>
      <c r="AM49" s="268" t="s">
        <v>286</v>
      </c>
      <c r="AN49" s="268" t="s">
        <v>287</v>
      </c>
      <c r="AO49" s="268" t="s">
        <v>288</v>
      </c>
      <c r="AP49" s="268" t="s">
        <v>289</v>
      </c>
      <c r="AQ49" s="268" t="s">
        <v>290</v>
      </c>
      <c r="AR49" s="268" t="s">
        <v>291</v>
      </c>
      <c r="AS49" s="268" t="s">
        <v>292</v>
      </c>
      <c r="AT49" s="664" t="s">
        <v>293</v>
      </c>
      <c r="AU49" s="664" t="s">
        <v>294</v>
      </c>
    </row>
    <row r="50" spans="2:47" s="428" customFormat="1" ht="11.25" hidden="1" customHeight="1" outlineLevel="1">
      <c r="B50" s="1148" t="s">
        <v>96</v>
      </c>
      <c r="C50" s="1185"/>
      <c r="D50" s="114" t="s">
        <v>123</v>
      </c>
      <c r="E50" s="114" t="s">
        <v>123</v>
      </c>
      <c r="F50" s="114" t="s">
        <v>123</v>
      </c>
      <c r="G50" s="114" t="s">
        <v>123</v>
      </c>
      <c r="H50" s="114" t="s">
        <v>123</v>
      </c>
      <c r="I50" s="114" t="s">
        <v>123</v>
      </c>
      <c r="J50" s="114" t="s">
        <v>123</v>
      </c>
      <c r="K50" s="114" t="s">
        <v>123</v>
      </c>
      <c r="L50" s="978" t="s">
        <v>123</v>
      </c>
      <c r="M50" s="978" t="s">
        <v>123</v>
      </c>
      <c r="N50" s="978" t="s">
        <v>123</v>
      </c>
      <c r="O50" s="904" t="s">
        <v>96</v>
      </c>
      <c r="P50" s="904"/>
      <c r="Q50" s="904" t="s">
        <v>123</v>
      </c>
      <c r="R50" s="904" t="s">
        <v>123</v>
      </c>
      <c r="S50" s="904" t="s">
        <v>123</v>
      </c>
      <c r="T50" s="904" t="s">
        <v>123</v>
      </c>
      <c r="U50" s="904" t="s">
        <v>123</v>
      </c>
      <c r="V50" s="904" t="s">
        <v>123</v>
      </c>
      <c r="W50" s="904" t="s">
        <v>123</v>
      </c>
      <c r="X50" s="904" t="s">
        <v>123</v>
      </c>
      <c r="Y50" s="904"/>
      <c r="Z50" s="904"/>
      <c r="AA50" s="904"/>
      <c r="AB50" s="904"/>
      <c r="AC50" s="904"/>
      <c r="AD50" s="904"/>
      <c r="AE50" s="904"/>
      <c r="AF50" s="114" t="s">
        <v>123</v>
      </c>
      <c r="AG50" s="114" t="s">
        <v>123</v>
      </c>
      <c r="AH50" s="114" t="s">
        <v>123</v>
      </c>
      <c r="AI50" s="1148" t="s">
        <v>96</v>
      </c>
      <c r="AJ50" s="1185"/>
      <c r="AK50" s="114" t="s">
        <v>123</v>
      </c>
      <c r="AL50" s="114" t="s">
        <v>123</v>
      </c>
      <c r="AM50" s="114" t="s">
        <v>123</v>
      </c>
      <c r="AN50" s="114" t="s">
        <v>123</v>
      </c>
      <c r="AO50" s="114" t="s">
        <v>123</v>
      </c>
      <c r="AP50" s="114" t="s">
        <v>123</v>
      </c>
      <c r="AQ50" s="114" t="s">
        <v>123</v>
      </c>
      <c r="AR50" s="114" t="s">
        <v>123</v>
      </c>
      <c r="AS50" s="114" t="s">
        <v>123</v>
      </c>
      <c r="AT50" s="114" t="s">
        <v>123</v>
      </c>
      <c r="AU50" s="114" t="s">
        <v>123</v>
      </c>
    </row>
    <row r="51" spans="2:47" s="428" customFormat="1" ht="11.25" hidden="1" customHeight="1" outlineLevel="1">
      <c r="B51" s="1148" t="s">
        <v>100</v>
      </c>
      <c r="C51" s="1185"/>
      <c r="D51" s="114" t="s">
        <v>101</v>
      </c>
      <c r="E51" s="114" t="s">
        <v>101</v>
      </c>
      <c r="F51" s="114" t="s">
        <v>101</v>
      </c>
      <c r="G51" s="114" t="s">
        <v>101</v>
      </c>
      <c r="H51" s="114" t="s">
        <v>101</v>
      </c>
      <c r="I51" s="114" t="s">
        <v>101</v>
      </c>
      <c r="J51" s="114" t="s">
        <v>101</v>
      </c>
      <c r="K51" s="114" t="s">
        <v>101</v>
      </c>
      <c r="L51" s="978" t="s">
        <v>101</v>
      </c>
      <c r="M51" s="978" t="s">
        <v>101</v>
      </c>
      <c r="N51" s="978" t="s">
        <v>101</v>
      </c>
      <c r="O51" s="904" t="s">
        <v>100</v>
      </c>
      <c r="P51" s="904"/>
      <c r="Q51" s="904" t="s">
        <v>101</v>
      </c>
      <c r="R51" s="904" t="s">
        <v>101</v>
      </c>
      <c r="S51" s="904" t="s">
        <v>101</v>
      </c>
      <c r="T51" s="904" t="s">
        <v>101</v>
      </c>
      <c r="U51" s="904" t="s">
        <v>101</v>
      </c>
      <c r="V51" s="904" t="s">
        <v>101</v>
      </c>
      <c r="W51" s="904" t="s">
        <v>101</v>
      </c>
      <c r="X51" s="904" t="s">
        <v>101</v>
      </c>
      <c r="Y51" s="904"/>
      <c r="Z51" s="904"/>
      <c r="AA51" s="904"/>
      <c r="AB51" s="904"/>
      <c r="AC51" s="904"/>
      <c r="AD51" s="904"/>
      <c r="AE51" s="904"/>
      <c r="AF51" s="114" t="s">
        <v>101</v>
      </c>
      <c r="AG51" s="114" t="s">
        <v>101</v>
      </c>
      <c r="AH51" s="338" t="s">
        <v>101</v>
      </c>
      <c r="AI51" s="1148" t="s">
        <v>100</v>
      </c>
      <c r="AJ51" s="1185"/>
      <c r="AK51" s="114" t="s">
        <v>101</v>
      </c>
      <c r="AL51" s="114" t="s">
        <v>101</v>
      </c>
      <c r="AM51" s="114" t="s">
        <v>101</v>
      </c>
      <c r="AN51" s="114" t="s">
        <v>101</v>
      </c>
      <c r="AO51" s="114" t="s">
        <v>101</v>
      </c>
      <c r="AP51" s="114" t="s">
        <v>101</v>
      </c>
      <c r="AQ51" s="114" t="s">
        <v>101</v>
      </c>
      <c r="AR51" s="114" t="s">
        <v>101</v>
      </c>
      <c r="AS51" s="114" t="s">
        <v>101</v>
      </c>
      <c r="AT51" s="114" t="s">
        <v>101</v>
      </c>
      <c r="AU51" s="338" t="s">
        <v>101</v>
      </c>
    </row>
    <row r="52" spans="2:47" customFormat="1" hidden="1" outlineLevel="1">
      <c r="B52" s="1165" t="s">
        <v>146</v>
      </c>
      <c r="C52" s="121" t="s">
        <v>266</v>
      </c>
      <c r="D52" s="294"/>
      <c r="E52" s="294"/>
      <c r="F52" s="652"/>
      <c r="G52" s="294"/>
      <c r="H52" s="652"/>
      <c r="I52" s="294"/>
      <c r="J52" s="121"/>
      <c r="K52" s="294"/>
      <c r="L52" s="1015"/>
      <c r="M52" s="1015"/>
      <c r="N52" s="1015"/>
      <c r="O52" s="1015" t="s">
        <v>146</v>
      </c>
      <c r="P52" s="1015" t="s">
        <v>266</v>
      </c>
      <c r="Q52" s="1015"/>
      <c r="R52" s="1015"/>
      <c r="S52" s="1015"/>
      <c r="T52" s="1015"/>
      <c r="U52" s="1015"/>
      <c r="V52" s="1015"/>
      <c r="W52" s="1015"/>
      <c r="X52" s="1015"/>
      <c r="Y52" s="1015"/>
      <c r="Z52" s="1015"/>
      <c r="AA52" s="1015"/>
      <c r="AB52" s="1015"/>
      <c r="AC52" s="1015"/>
      <c r="AD52" s="1015"/>
      <c r="AE52" s="1015"/>
      <c r="AF52" s="294"/>
      <c r="AG52" s="294"/>
      <c r="AH52" s="653"/>
      <c r="AI52" s="1165" t="s">
        <v>146</v>
      </c>
      <c r="AJ52" s="121" t="s">
        <v>266</v>
      </c>
      <c r="AK52" s="294"/>
      <c r="AL52" s="294"/>
      <c r="AM52" s="652"/>
      <c r="AN52" s="294"/>
      <c r="AO52" s="652"/>
      <c r="AP52" s="294"/>
      <c r="AQ52" s="121"/>
      <c r="AR52" s="294"/>
      <c r="AS52" s="294"/>
      <c r="AT52" s="294"/>
      <c r="AU52" s="653"/>
    </row>
    <row r="53" spans="2:47" customFormat="1" ht="45" hidden="1" outlineLevel="1">
      <c r="B53" s="1166"/>
      <c r="C53" s="115" t="s">
        <v>295</v>
      </c>
      <c r="D53" s="294"/>
      <c r="E53" s="294"/>
      <c r="F53" s="653"/>
      <c r="G53" s="652"/>
      <c r="H53" s="294"/>
      <c r="I53" s="294"/>
      <c r="J53" s="121"/>
      <c r="K53" s="294"/>
      <c r="L53" s="1015"/>
      <c r="M53" s="1015"/>
      <c r="N53" s="1015"/>
      <c r="O53" s="1015"/>
      <c r="P53" s="1015" t="s">
        <v>295</v>
      </c>
      <c r="Q53" s="1015"/>
      <c r="R53" s="1015"/>
      <c r="S53" s="1015"/>
      <c r="T53" s="1015"/>
      <c r="U53" s="1015"/>
      <c r="V53" s="1015"/>
      <c r="W53" s="1015"/>
      <c r="X53" s="1015"/>
      <c r="Y53" s="1015"/>
      <c r="Z53" s="1015"/>
      <c r="AA53" s="1015"/>
      <c r="AB53" s="1015"/>
      <c r="AC53" s="1015"/>
      <c r="AD53" s="1015"/>
      <c r="AE53" s="1015"/>
      <c r="AF53" s="294"/>
      <c r="AG53" s="294"/>
      <c r="AH53" s="653"/>
      <c r="AI53" s="1166"/>
      <c r="AJ53" s="115" t="s">
        <v>295</v>
      </c>
      <c r="AK53" s="294"/>
      <c r="AL53" s="294"/>
      <c r="AM53" s="653"/>
      <c r="AN53" s="652"/>
      <c r="AO53" s="294"/>
      <c r="AP53" s="294"/>
      <c r="AQ53" s="121"/>
      <c r="AR53" s="294"/>
      <c r="AS53" s="294"/>
      <c r="AT53" s="294"/>
      <c r="AU53" s="653"/>
    </row>
    <row r="54" spans="2:47" customFormat="1" ht="21" hidden="1" outlineLevel="1">
      <c r="B54" s="1166"/>
      <c r="C54" s="117" t="s">
        <v>147</v>
      </c>
      <c r="D54" s="886">
        <v>12050</v>
      </c>
      <c r="E54" s="886">
        <v>17100</v>
      </c>
      <c r="F54" s="886">
        <v>8090</v>
      </c>
      <c r="G54" s="886">
        <v>12350</v>
      </c>
      <c r="H54" s="1031">
        <v>17200</v>
      </c>
      <c r="I54" s="886">
        <v>6300</v>
      </c>
      <c r="J54" s="886">
        <v>3850</v>
      </c>
      <c r="K54" s="886">
        <v>6310</v>
      </c>
      <c r="L54" s="1016">
        <v>3150</v>
      </c>
      <c r="M54" s="1016"/>
      <c r="N54" s="1016"/>
      <c r="O54" s="1016"/>
      <c r="P54" s="1016" t="s">
        <v>147</v>
      </c>
      <c r="Q54" s="1016">
        <v>10760</v>
      </c>
      <c r="R54" s="1016">
        <v>14250</v>
      </c>
      <c r="S54" s="1016">
        <v>8050</v>
      </c>
      <c r="T54" s="1016">
        <v>12350</v>
      </c>
      <c r="U54" s="1016">
        <v>17200</v>
      </c>
      <c r="V54" s="1016">
        <v>6100</v>
      </c>
      <c r="W54" s="1016">
        <v>3830</v>
      </c>
      <c r="X54" s="1016">
        <v>5260</v>
      </c>
      <c r="Y54" s="1016"/>
      <c r="Z54" s="1016"/>
      <c r="AA54" s="1016"/>
      <c r="AB54" s="1016"/>
      <c r="AC54" s="1016"/>
      <c r="AD54" s="1016"/>
      <c r="AE54" s="1016"/>
      <c r="AF54" s="886">
        <v>2650</v>
      </c>
      <c r="AG54" s="119"/>
      <c r="AH54" s="460"/>
      <c r="AI54" s="1166"/>
      <c r="AJ54" s="117" t="s">
        <v>147</v>
      </c>
      <c r="AK54" s="593">
        <v>10760</v>
      </c>
      <c r="AL54" s="593">
        <v>14250</v>
      </c>
      <c r="AM54" s="593">
        <v>6250</v>
      </c>
      <c r="AN54" s="593">
        <v>10720</v>
      </c>
      <c r="AO54" s="654">
        <v>14550</v>
      </c>
      <c r="AP54" s="593">
        <v>4500</v>
      </c>
      <c r="AQ54" s="593">
        <v>2370</v>
      </c>
      <c r="AR54" s="593">
        <v>5260</v>
      </c>
      <c r="AS54" s="593">
        <v>2650</v>
      </c>
      <c r="AT54" s="119"/>
      <c r="AU54" s="460"/>
    </row>
    <row r="55" spans="2:47" customFormat="1" ht="30" hidden="1" outlineLevel="1">
      <c r="B55" s="1166"/>
      <c r="C55" s="115" t="s">
        <v>267</v>
      </c>
      <c r="D55" s="294"/>
      <c r="E55" s="294"/>
      <c r="F55" s="652"/>
      <c r="G55" s="294"/>
      <c r="H55" s="652"/>
      <c r="I55" s="294"/>
      <c r="J55" s="115"/>
      <c r="K55" s="294"/>
      <c r="L55" s="1015"/>
      <c r="M55" s="1015"/>
      <c r="N55" s="1015"/>
      <c r="O55" s="1015"/>
      <c r="P55" s="1015" t="s">
        <v>267</v>
      </c>
      <c r="Q55" s="1015"/>
      <c r="R55" s="1015"/>
      <c r="S55" s="1015"/>
      <c r="T55" s="1015"/>
      <c r="U55" s="1015"/>
      <c r="V55" s="1015"/>
      <c r="W55" s="1015"/>
      <c r="X55" s="1015"/>
      <c r="Y55" s="1015"/>
      <c r="Z55" s="1015"/>
      <c r="AA55" s="1015"/>
      <c r="AB55" s="1015"/>
      <c r="AC55" s="1015"/>
      <c r="AD55" s="1015"/>
      <c r="AE55" s="1015"/>
      <c r="AF55" s="294"/>
      <c r="AG55" s="294"/>
      <c r="AH55" s="653"/>
      <c r="AI55" s="1166"/>
      <c r="AJ55" s="115" t="s">
        <v>267</v>
      </c>
      <c r="AK55" s="294"/>
      <c r="AL55" s="294"/>
      <c r="AM55" s="652"/>
      <c r="AN55" s="294"/>
      <c r="AO55" s="652"/>
      <c r="AP55" s="294"/>
      <c r="AQ55" s="115"/>
      <c r="AR55" s="294"/>
      <c r="AS55" s="294"/>
      <c r="AT55" s="294"/>
      <c r="AU55" s="653"/>
    </row>
    <row r="56" spans="2:47" customFormat="1" ht="21" hidden="1" outlineLevel="1">
      <c r="B56" s="1166"/>
      <c r="C56" s="117" t="s">
        <v>147</v>
      </c>
      <c r="D56" s="886">
        <v>12910</v>
      </c>
      <c r="E56" s="886">
        <v>17100</v>
      </c>
      <c r="F56" s="886">
        <v>8090</v>
      </c>
      <c r="G56" s="1035"/>
      <c r="H56" s="1031">
        <v>17200</v>
      </c>
      <c r="I56" s="886">
        <v>6300</v>
      </c>
      <c r="J56" s="886">
        <v>3850</v>
      </c>
      <c r="K56" s="886">
        <v>6580</v>
      </c>
      <c r="L56" s="1016">
        <v>3150</v>
      </c>
      <c r="M56" s="1016"/>
      <c r="N56" s="1016"/>
      <c r="O56" s="1016"/>
      <c r="P56" s="1016" t="s">
        <v>147</v>
      </c>
      <c r="Q56" s="1016">
        <v>10760</v>
      </c>
      <c r="R56" s="1016">
        <v>14250</v>
      </c>
      <c r="S56" s="1016">
        <v>8050</v>
      </c>
      <c r="T56" s="1016"/>
      <c r="U56" s="1016">
        <v>17200</v>
      </c>
      <c r="V56" s="1016">
        <v>6100</v>
      </c>
      <c r="W56" s="1016">
        <v>3830</v>
      </c>
      <c r="X56" s="1016">
        <v>5490</v>
      </c>
      <c r="Y56" s="1016"/>
      <c r="Z56" s="1016"/>
      <c r="AA56" s="1016"/>
      <c r="AB56" s="1016"/>
      <c r="AC56" s="1016"/>
      <c r="AD56" s="1016"/>
      <c r="AE56" s="1016"/>
      <c r="AF56" s="886">
        <v>2650</v>
      </c>
      <c r="AG56" s="119"/>
      <c r="AH56" s="460"/>
      <c r="AI56" s="1166"/>
      <c r="AJ56" s="117" t="s">
        <v>147</v>
      </c>
      <c r="AK56" s="593">
        <v>10760</v>
      </c>
      <c r="AL56" s="593">
        <v>14250</v>
      </c>
      <c r="AM56" s="593">
        <v>6250</v>
      </c>
      <c r="AN56" s="655"/>
      <c r="AO56" s="593">
        <v>13950</v>
      </c>
      <c r="AP56" s="593">
        <v>4680</v>
      </c>
      <c r="AQ56" s="593">
        <v>2370</v>
      </c>
      <c r="AR56" s="593">
        <v>5490</v>
      </c>
      <c r="AS56" s="593">
        <v>2650</v>
      </c>
      <c r="AT56" s="119"/>
      <c r="AU56" s="460"/>
    </row>
    <row r="57" spans="2:47" customFormat="1" hidden="1" outlineLevel="1">
      <c r="B57" s="1166"/>
      <c r="C57" s="121" t="s">
        <v>296</v>
      </c>
      <c r="D57" s="294"/>
      <c r="E57" s="294"/>
      <c r="F57" s="652"/>
      <c r="G57" s="652"/>
      <c r="H57" s="652"/>
      <c r="I57" s="294"/>
      <c r="J57" s="121"/>
      <c r="K57" s="294"/>
      <c r="L57" s="1015"/>
      <c r="M57" s="1015"/>
      <c r="N57" s="1015"/>
      <c r="O57" s="1015"/>
      <c r="P57" s="1015" t="s">
        <v>296</v>
      </c>
      <c r="Q57" s="1015"/>
      <c r="R57" s="1015"/>
      <c r="S57" s="1015"/>
      <c r="T57" s="1015"/>
      <c r="U57" s="1015"/>
      <c r="V57" s="1015"/>
      <c r="W57" s="1015"/>
      <c r="X57" s="1015"/>
      <c r="Y57" s="1015"/>
      <c r="Z57" s="1015"/>
      <c r="AA57" s="1015"/>
      <c r="AB57" s="1015"/>
      <c r="AC57" s="1015"/>
      <c r="AD57" s="1015"/>
      <c r="AE57" s="1015"/>
      <c r="AF57" s="294"/>
      <c r="AG57" s="294"/>
      <c r="AH57" s="653"/>
      <c r="AI57" s="1166"/>
      <c r="AJ57" s="121" t="s">
        <v>296</v>
      </c>
      <c r="AK57" s="294"/>
      <c r="AL57" s="294"/>
      <c r="AM57" s="652"/>
      <c r="AN57" s="652"/>
      <c r="AO57" s="652"/>
      <c r="AP57" s="294"/>
      <c r="AQ57" s="121"/>
      <c r="AR57" s="294"/>
      <c r="AS57" s="294"/>
      <c r="AT57" s="294"/>
      <c r="AU57" s="653"/>
    </row>
    <row r="58" spans="2:47" customFormat="1" hidden="1" outlineLevel="1">
      <c r="B58" s="1166"/>
      <c r="C58" s="121" t="s">
        <v>297</v>
      </c>
      <c r="D58" s="652"/>
      <c r="E58" s="294"/>
      <c r="F58" s="652"/>
      <c r="G58" s="652"/>
      <c r="H58" s="652"/>
      <c r="I58" s="294"/>
      <c r="J58" s="121"/>
      <c r="K58" s="294"/>
      <c r="L58" s="1015"/>
      <c r="M58" s="1015"/>
      <c r="N58" s="1015"/>
      <c r="O58" s="1015"/>
      <c r="P58" s="1015" t="s">
        <v>297</v>
      </c>
      <c r="Q58" s="1015"/>
      <c r="R58" s="1015"/>
      <c r="S58" s="1015"/>
      <c r="T58" s="1015"/>
      <c r="U58" s="1015"/>
      <c r="V58" s="1015"/>
      <c r="W58" s="1015"/>
      <c r="X58" s="1015"/>
      <c r="Y58" s="1015"/>
      <c r="Z58" s="1015"/>
      <c r="AA58" s="1015"/>
      <c r="AB58" s="1015"/>
      <c r="AC58" s="1015"/>
      <c r="AD58" s="1015"/>
      <c r="AE58" s="1015"/>
      <c r="AF58" s="294"/>
      <c r="AG58" s="294"/>
      <c r="AH58" s="653"/>
      <c r="AI58" s="1166"/>
      <c r="AJ58" s="121" t="s">
        <v>297</v>
      </c>
      <c r="AK58" s="652"/>
      <c r="AL58" s="294"/>
      <c r="AM58" s="652"/>
      <c r="AN58" s="652"/>
      <c r="AO58" s="652"/>
      <c r="AP58" s="294"/>
      <c r="AQ58" s="121"/>
      <c r="AR58" s="294"/>
      <c r="AS58" s="294"/>
      <c r="AT58" s="294"/>
      <c r="AU58" s="653"/>
    </row>
    <row r="59" spans="2:47" customFormat="1" ht="21" hidden="1" outlineLevel="1">
      <c r="B59" s="1166"/>
      <c r="C59" s="117" t="s">
        <v>147</v>
      </c>
      <c r="D59" s="1031">
        <v>12700</v>
      </c>
      <c r="E59" s="119"/>
      <c r="F59" s="886">
        <v>6830</v>
      </c>
      <c r="G59" s="886">
        <v>10260</v>
      </c>
      <c r="H59" s="1031">
        <v>14650</v>
      </c>
      <c r="I59" s="886">
        <v>6300</v>
      </c>
      <c r="J59" s="886">
        <v>3850</v>
      </c>
      <c r="K59" s="119"/>
      <c r="L59" s="1017"/>
      <c r="M59" s="1017"/>
      <c r="N59" s="1017"/>
      <c r="O59" s="1017"/>
      <c r="P59" s="1017" t="s">
        <v>147</v>
      </c>
      <c r="Q59" s="1017">
        <v>12700</v>
      </c>
      <c r="R59" s="1017"/>
      <c r="S59" s="1017">
        <v>5800</v>
      </c>
      <c r="T59" s="1017">
        <v>8940</v>
      </c>
      <c r="U59" s="1017">
        <v>14650</v>
      </c>
      <c r="V59" s="1017">
        <v>5090</v>
      </c>
      <c r="W59" s="1017">
        <v>3180</v>
      </c>
      <c r="X59" s="1017"/>
      <c r="Y59" s="1017"/>
      <c r="Z59" s="1017"/>
      <c r="AA59" s="1017"/>
      <c r="AB59" s="1017"/>
      <c r="AC59" s="1017"/>
      <c r="AD59" s="1017"/>
      <c r="AE59" s="1017"/>
      <c r="AF59" s="119"/>
      <c r="AG59" s="119"/>
      <c r="AH59" s="460"/>
      <c r="AI59" s="1166"/>
      <c r="AJ59" s="117" t="s">
        <v>147</v>
      </c>
      <c r="AK59" s="593">
        <v>8520</v>
      </c>
      <c r="AL59" s="119"/>
      <c r="AM59" s="593">
        <v>5300</v>
      </c>
      <c r="AN59" s="593">
        <v>8820</v>
      </c>
      <c r="AO59" s="593">
        <v>11800</v>
      </c>
      <c r="AP59" s="593">
        <v>4420</v>
      </c>
      <c r="AQ59" s="593">
        <v>2370</v>
      </c>
      <c r="AR59" s="119"/>
      <c r="AS59" s="119"/>
      <c r="AT59" s="119"/>
      <c r="AU59" s="460"/>
    </row>
    <row r="60" spans="2:47" customFormat="1" hidden="1" outlineLevel="1">
      <c r="B60" s="1166"/>
      <c r="C60" s="121" t="s">
        <v>298</v>
      </c>
      <c r="D60" s="294"/>
      <c r="E60" s="294"/>
      <c r="F60" s="294"/>
      <c r="G60" s="294"/>
      <c r="H60" s="294"/>
      <c r="I60" s="294"/>
      <c r="J60" s="121"/>
      <c r="K60" s="294"/>
      <c r="L60" s="1015"/>
      <c r="M60" s="1015"/>
      <c r="N60" s="1015"/>
      <c r="O60" s="1015"/>
      <c r="P60" s="1015" t="s">
        <v>298</v>
      </c>
      <c r="Q60" s="1015"/>
      <c r="R60" s="1015"/>
      <c r="S60" s="1015"/>
      <c r="T60" s="1015"/>
      <c r="U60" s="1015"/>
      <c r="V60" s="1015"/>
      <c r="W60" s="1015"/>
      <c r="X60" s="1015"/>
      <c r="Y60" s="1015"/>
      <c r="Z60" s="1015"/>
      <c r="AA60" s="1015"/>
      <c r="AB60" s="1015"/>
      <c r="AC60" s="1015"/>
      <c r="AD60" s="1015"/>
      <c r="AE60" s="1015"/>
      <c r="AF60" s="294"/>
      <c r="AG60" s="294"/>
      <c r="AH60" s="653"/>
      <c r="AI60" s="1166"/>
      <c r="AJ60" s="121" t="s">
        <v>298</v>
      </c>
      <c r="AK60" s="294"/>
      <c r="AL60" s="294"/>
      <c r="AM60" s="294"/>
      <c r="AN60" s="294"/>
      <c r="AO60" s="294"/>
      <c r="AP60" s="294"/>
      <c r="AQ60" s="121"/>
      <c r="AR60" s="294"/>
      <c r="AS60" s="294"/>
      <c r="AT60" s="294"/>
      <c r="AU60" s="653"/>
    </row>
    <row r="61" spans="2:47" customFormat="1" ht="21" hidden="1" outlineLevel="1">
      <c r="B61" s="1166"/>
      <c r="C61" s="117" t="s">
        <v>147</v>
      </c>
      <c r="D61" s="119"/>
      <c r="E61" s="119"/>
      <c r="F61" s="119"/>
      <c r="G61" s="886">
        <v>10590</v>
      </c>
      <c r="H61" s="886">
        <v>14050</v>
      </c>
      <c r="I61" s="119"/>
      <c r="J61" s="119"/>
      <c r="K61" s="119"/>
      <c r="L61" s="1017"/>
      <c r="M61" s="1036">
        <v>5760</v>
      </c>
      <c r="N61" s="1036">
        <v>3180</v>
      </c>
      <c r="O61" s="1017"/>
      <c r="P61" s="1017" t="s">
        <v>147</v>
      </c>
      <c r="Q61" s="1017"/>
      <c r="R61" s="1017"/>
      <c r="S61" s="1017"/>
      <c r="T61" s="1017">
        <v>8820</v>
      </c>
      <c r="U61" s="1017">
        <v>11710</v>
      </c>
      <c r="V61" s="1017"/>
      <c r="W61" s="1017"/>
      <c r="X61" s="1017"/>
      <c r="Y61" s="1017"/>
      <c r="Z61" s="1017"/>
      <c r="AA61" s="1017"/>
      <c r="AB61" s="1017"/>
      <c r="AC61" s="1017"/>
      <c r="AD61" s="1017"/>
      <c r="AE61" s="1017"/>
      <c r="AF61" s="119"/>
      <c r="AG61" s="886">
        <v>4800</v>
      </c>
      <c r="AH61" s="888">
        <v>2650</v>
      </c>
      <c r="AI61" s="1166"/>
      <c r="AJ61" s="117" t="s">
        <v>147</v>
      </c>
      <c r="AK61" s="119"/>
      <c r="AL61" s="119"/>
      <c r="AM61" s="119"/>
      <c r="AN61" s="593">
        <v>8820</v>
      </c>
      <c r="AO61" s="593">
        <v>11710</v>
      </c>
      <c r="AP61" s="119"/>
      <c r="AQ61" s="119"/>
      <c r="AR61" s="119"/>
      <c r="AS61" s="119"/>
      <c r="AT61" s="593">
        <v>4800</v>
      </c>
      <c r="AU61" s="666">
        <v>2650</v>
      </c>
    </row>
    <row r="62" spans="2:47" customFormat="1" hidden="1" outlineLevel="1">
      <c r="B62" s="1166"/>
      <c r="C62" s="121" t="s">
        <v>299</v>
      </c>
      <c r="D62" s="294"/>
      <c r="E62" s="294"/>
      <c r="F62" s="294"/>
      <c r="G62" s="294"/>
      <c r="H62" s="294"/>
      <c r="I62" s="294"/>
      <c r="J62" s="121"/>
      <c r="K62" s="294"/>
      <c r="L62" s="1015"/>
      <c r="M62" s="1015"/>
      <c r="N62" s="1015"/>
      <c r="O62" s="1015"/>
      <c r="P62" s="1015" t="s">
        <v>299</v>
      </c>
      <c r="Q62" s="1015"/>
      <c r="R62" s="1015"/>
      <c r="S62" s="1015"/>
      <c r="T62" s="1015"/>
      <c r="U62" s="1015"/>
      <c r="V62" s="1015"/>
      <c r="W62" s="1015"/>
      <c r="X62" s="1015"/>
      <c r="Y62" s="1015"/>
      <c r="Z62" s="1015"/>
      <c r="AA62" s="1015"/>
      <c r="AB62" s="1015"/>
      <c r="AC62" s="1015"/>
      <c r="AD62" s="1015"/>
      <c r="AE62" s="1015"/>
      <c r="AF62" s="294"/>
      <c r="AG62" s="294"/>
      <c r="AH62" s="653"/>
      <c r="AI62" s="1166"/>
      <c r="AJ62" s="121" t="s">
        <v>299</v>
      </c>
      <c r="AK62" s="294"/>
      <c r="AL62" s="294"/>
      <c r="AM62" s="294"/>
      <c r="AN62" s="294"/>
      <c r="AO62" s="294"/>
      <c r="AP62" s="294"/>
      <c r="AQ62" s="121"/>
      <c r="AR62" s="294"/>
      <c r="AS62" s="294"/>
      <c r="AT62" s="294"/>
      <c r="AU62" s="653"/>
    </row>
    <row r="63" spans="2:47" customFormat="1" ht="21" hidden="1" outlineLevel="1">
      <c r="B63" s="1167"/>
      <c r="C63" s="117" t="s">
        <v>147</v>
      </c>
      <c r="D63" s="119"/>
      <c r="E63" s="119"/>
      <c r="F63" s="119"/>
      <c r="G63" s="886">
        <v>10590</v>
      </c>
      <c r="H63" s="886">
        <v>13470</v>
      </c>
      <c r="I63" s="119"/>
      <c r="J63" s="119"/>
      <c r="K63" s="119"/>
      <c r="L63" s="1017"/>
      <c r="M63" s="1036">
        <v>5540</v>
      </c>
      <c r="N63" s="1036">
        <v>3180</v>
      </c>
      <c r="O63" s="1017"/>
      <c r="P63" s="1017" t="s">
        <v>147</v>
      </c>
      <c r="Q63" s="1017"/>
      <c r="R63" s="1017"/>
      <c r="S63" s="1017"/>
      <c r="T63" s="1017">
        <v>8820</v>
      </c>
      <c r="U63" s="1017">
        <v>11220</v>
      </c>
      <c r="V63" s="1017"/>
      <c r="W63" s="1017"/>
      <c r="X63" s="1017"/>
      <c r="Y63" s="1017"/>
      <c r="Z63" s="1017"/>
      <c r="AA63" s="1017"/>
      <c r="AB63" s="1017"/>
      <c r="AC63" s="1017"/>
      <c r="AD63" s="1017"/>
      <c r="AE63" s="1017"/>
      <c r="AF63" s="119"/>
      <c r="AG63" s="886">
        <v>4620</v>
      </c>
      <c r="AH63" s="888">
        <v>2650</v>
      </c>
      <c r="AI63" s="1167"/>
      <c r="AJ63" s="117" t="s">
        <v>147</v>
      </c>
      <c r="AK63" s="119"/>
      <c r="AL63" s="119"/>
      <c r="AM63" s="119"/>
      <c r="AN63" s="593">
        <v>8820</v>
      </c>
      <c r="AO63" s="593">
        <v>11220</v>
      </c>
      <c r="AP63" s="119"/>
      <c r="AQ63" s="119"/>
      <c r="AR63" s="119"/>
      <c r="AS63" s="119"/>
      <c r="AT63" s="593">
        <v>4620</v>
      </c>
      <c r="AU63" s="666">
        <v>2650</v>
      </c>
    </row>
    <row r="64" spans="2:47" hidden="1" outlineLevel="1">
      <c r="AI64" s="244"/>
      <c r="AJ64" s="244"/>
      <c r="AK64" s="244"/>
      <c r="AL64" s="244"/>
      <c r="AM64" s="244"/>
    </row>
    <row r="65" spans="2:39" hidden="1" outlineLevel="1">
      <c r="AI65" s="215"/>
      <c r="AJ65" s="215"/>
      <c r="AK65" s="215"/>
      <c r="AL65" s="215"/>
      <c r="AM65" s="215"/>
    </row>
    <row r="66" spans="2:39" ht="18" customHeight="1" collapsed="1">
      <c r="B66" s="368"/>
      <c r="C66" s="21" t="s">
        <v>304</v>
      </c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</row>
    <row r="67" spans="2:39" customFormat="1" ht="15" hidden="1" customHeight="1" outlineLevel="1">
      <c r="B67" s="1241" t="s">
        <v>257</v>
      </c>
      <c r="C67" s="1241"/>
      <c r="D67" s="1175" t="s">
        <v>70</v>
      </c>
      <c r="E67" s="1176"/>
      <c r="F67" s="1176"/>
      <c r="G67" s="1176"/>
      <c r="H67" s="1177"/>
      <c r="I67" s="1183" t="s">
        <v>272</v>
      </c>
      <c r="J67" s="1183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368" t="s">
        <v>303</v>
      </c>
      <c r="AH67" s="24"/>
      <c r="AL67" s="24"/>
    </row>
    <row r="68" spans="2:39" customFormat="1" ht="30" hidden="1" outlineLevel="1">
      <c r="B68" s="1241"/>
      <c r="C68" s="1241"/>
      <c r="D68" s="268" t="s">
        <v>259</v>
      </c>
      <c r="E68" s="267" t="s">
        <v>260</v>
      </c>
      <c r="F68" s="268" t="s">
        <v>261</v>
      </c>
      <c r="G68" s="268" t="s">
        <v>262</v>
      </c>
      <c r="H68" s="268" t="s">
        <v>263</v>
      </c>
      <c r="I68" s="657" t="s">
        <v>264</v>
      </c>
      <c r="J68" s="268" t="s">
        <v>265</v>
      </c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68" t="s">
        <v>259</v>
      </c>
      <c r="AG68" s="268" t="s">
        <v>260</v>
      </c>
      <c r="AH68" s="268" t="s">
        <v>261</v>
      </c>
      <c r="AI68" s="268" t="s">
        <v>262</v>
      </c>
      <c r="AJ68" s="268" t="s">
        <v>263</v>
      </c>
      <c r="AK68" s="657" t="s">
        <v>264</v>
      </c>
      <c r="AL68" s="268" t="s">
        <v>265</v>
      </c>
    </row>
    <row r="69" spans="2:39" s="428" customFormat="1" ht="11.25" hidden="1" customHeight="1" outlineLevel="1">
      <c r="B69" s="1148" t="s">
        <v>96</v>
      </c>
      <c r="C69" s="1185"/>
      <c r="D69" s="114" t="s">
        <v>123</v>
      </c>
      <c r="E69" s="114" t="s">
        <v>123</v>
      </c>
      <c r="F69" s="114" t="s">
        <v>123</v>
      </c>
      <c r="G69" s="114" t="s">
        <v>123</v>
      </c>
      <c r="H69" s="114" t="s">
        <v>123</v>
      </c>
      <c r="I69" s="114" t="s">
        <v>123</v>
      </c>
      <c r="J69" s="114" t="s">
        <v>123</v>
      </c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658"/>
      <c r="AG69" s="658"/>
      <c r="AH69" s="244"/>
      <c r="AI69" s="658"/>
      <c r="AJ69" s="658"/>
      <c r="AK69" s="244"/>
      <c r="AL69" s="244"/>
    </row>
    <row r="70" spans="2:39" s="428" customFormat="1" ht="11.25" hidden="1" customHeight="1" outlineLevel="1">
      <c r="B70" s="1148" t="s">
        <v>100</v>
      </c>
      <c r="C70" s="1185"/>
      <c r="D70" s="114" t="s">
        <v>101</v>
      </c>
      <c r="E70" s="114" t="s">
        <v>101</v>
      </c>
      <c r="F70" s="114" t="s">
        <v>101</v>
      </c>
      <c r="G70" s="114" t="s">
        <v>101</v>
      </c>
      <c r="H70" s="114" t="s">
        <v>101</v>
      </c>
      <c r="I70" s="114" t="s">
        <v>102</v>
      </c>
      <c r="J70" s="114" t="s">
        <v>102</v>
      </c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658"/>
      <c r="AG70" s="658"/>
      <c r="AH70" s="244"/>
      <c r="AI70" s="294"/>
      <c r="AJ70" s="658"/>
      <c r="AK70" s="244"/>
      <c r="AL70" s="244"/>
    </row>
    <row r="71" spans="2:39" customFormat="1" hidden="1" outlineLevel="1">
      <c r="B71" s="1165" t="s">
        <v>146</v>
      </c>
      <c r="C71" s="121" t="s">
        <v>266</v>
      </c>
      <c r="D71" s="294"/>
      <c r="E71" s="294"/>
      <c r="F71" s="294"/>
      <c r="G71" s="294"/>
      <c r="H71" s="294"/>
      <c r="I71" s="121"/>
      <c r="J71" s="29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94"/>
      <c r="AG71" s="294"/>
      <c r="AH71" s="244"/>
      <c r="AI71" s="294"/>
      <c r="AJ71" s="294"/>
      <c r="AK71" s="244"/>
      <c r="AL71" s="244"/>
    </row>
    <row r="72" spans="2:39" s="649" customFormat="1" ht="21" hidden="1" outlineLevel="1">
      <c r="B72" s="1166"/>
      <c r="C72" s="117" t="s">
        <v>147</v>
      </c>
      <c r="D72" s="654">
        <v>4930</v>
      </c>
      <c r="E72" s="654">
        <v>4930</v>
      </c>
      <c r="F72" s="654">
        <v>5550</v>
      </c>
      <c r="G72" s="654">
        <v>5515</v>
      </c>
      <c r="H72" s="119"/>
      <c r="I72" s="654">
        <v>2075</v>
      </c>
      <c r="J72" s="654">
        <v>770</v>
      </c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  <c r="V72" s="659"/>
      <c r="W72" s="659"/>
      <c r="X72" s="659"/>
      <c r="Y72" s="659"/>
      <c r="Z72" s="659"/>
      <c r="AA72" s="659"/>
      <c r="AB72" s="659"/>
      <c r="AC72" s="659"/>
      <c r="AD72" s="659"/>
      <c r="AE72" s="659"/>
      <c r="AF72" s="660">
        <v>4480</v>
      </c>
      <c r="AG72" s="660">
        <v>4480</v>
      </c>
      <c r="AH72" s="661">
        <v>5046</v>
      </c>
      <c r="AI72" s="660">
        <v>5012</v>
      </c>
      <c r="AJ72" s="660"/>
      <c r="AK72" s="667">
        <v>1887</v>
      </c>
      <c r="AL72" s="667">
        <v>700</v>
      </c>
    </row>
    <row r="73" spans="2:39" customFormat="1" hidden="1" outlineLevel="1">
      <c r="B73" s="1166"/>
      <c r="C73" s="115" t="s">
        <v>267</v>
      </c>
      <c r="D73" s="294"/>
      <c r="E73" s="294"/>
      <c r="F73" s="294"/>
      <c r="G73" s="294"/>
      <c r="H73" s="294"/>
      <c r="I73" s="115"/>
      <c r="J73" s="29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94"/>
      <c r="AG73" s="294"/>
      <c r="AH73" s="244"/>
      <c r="AI73" s="294"/>
      <c r="AJ73" s="294"/>
      <c r="AK73" s="412"/>
      <c r="AL73" s="244"/>
    </row>
    <row r="74" spans="2:39" customFormat="1" hidden="1" outlineLevel="1">
      <c r="B74" s="1166"/>
      <c r="C74" s="121" t="s">
        <v>268</v>
      </c>
      <c r="D74" s="294"/>
      <c r="E74" s="294"/>
      <c r="F74" s="294"/>
      <c r="G74" s="294"/>
      <c r="H74" s="294"/>
      <c r="I74" s="121"/>
      <c r="J74" s="29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94"/>
      <c r="AG74" s="294"/>
      <c r="AH74" s="244"/>
      <c r="AI74" s="658"/>
      <c r="AJ74" s="294"/>
      <c r="AK74" s="412"/>
      <c r="AL74" s="244"/>
    </row>
    <row r="75" spans="2:39" customFormat="1" hidden="1" outlineLevel="1">
      <c r="B75" s="1166"/>
      <c r="C75" s="121" t="s">
        <v>269</v>
      </c>
      <c r="D75" s="294"/>
      <c r="E75" s="294"/>
      <c r="F75" s="294"/>
      <c r="G75" s="294"/>
      <c r="H75" s="294"/>
      <c r="I75" s="121"/>
      <c r="J75" s="29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94"/>
      <c r="AG75" s="294"/>
      <c r="AH75" s="244"/>
      <c r="AI75" s="294"/>
      <c r="AJ75" s="294"/>
      <c r="AK75" s="412"/>
      <c r="AL75" s="244"/>
    </row>
    <row r="76" spans="2:39" customFormat="1" hidden="1" outlineLevel="1">
      <c r="B76" s="1166"/>
      <c r="C76" s="121" t="s">
        <v>270</v>
      </c>
      <c r="D76" s="294"/>
      <c r="E76" s="294"/>
      <c r="F76" s="294"/>
      <c r="G76" s="294"/>
      <c r="H76" s="294"/>
      <c r="I76" s="121"/>
      <c r="J76" s="29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94"/>
      <c r="AG76" s="294"/>
      <c r="AH76" s="244"/>
      <c r="AI76" s="294"/>
      <c r="AJ76" s="294"/>
      <c r="AK76" s="412"/>
      <c r="AL76" s="244"/>
    </row>
    <row r="77" spans="2:39" customFormat="1" ht="21" hidden="1" outlineLevel="1">
      <c r="B77" s="1166"/>
      <c r="C77" s="117" t="s">
        <v>147</v>
      </c>
      <c r="D77" s="654">
        <v>4520</v>
      </c>
      <c r="E77" s="654">
        <v>4520</v>
      </c>
      <c r="F77" s="654">
        <v>4985</v>
      </c>
      <c r="G77" s="654">
        <v>5115</v>
      </c>
      <c r="H77" s="654">
        <v>4985</v>
      </c>
      <c r="I77" s="654">
        <v>2050</v>
      </c>
      <c r="J77" s="654">
        <v>750</v>
      </c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94">
        <v>4110</v>
      </c>
      <c r="AG77" s="294">
        <v>4110</v>
      </c>
      <c r="AH77" s="244">
        <v>4530</v>
      </c>
      <c r="AI77" s="244">
        <v>4648</v>
      </c>
      <c r="AJ77" s="294">
        <v>4530</v>
      </c>
      <c r="AK77" s="412">
        <v>1865</v>
      </c>
      <c r="AL77" s="667">
        <v>683</v>
      </c>
    </row>
    <row r="78" spans="2:39" customFormat="1" hidden="1" outlineLevel="1">
      <c r="B78" s="1166"/>
      <c r="C78" s="121" t="s">
        <v>271</v>
      </c>
      <c r="D78" s="294"/>
      <c r="E78" s="294"/>
      <c r="F78" s="294"/>
      <c r="G78" s="294"/>
      <c r="H78" s="294"/>
      <c r="I78" s="121"/>
      <c r="J78" s="29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94"/>
      <c r="AG78" s="294"/>
      <c r="AH78" s="244"/>
      <c r="AI78" s="294"/>
      <c r="AJ78" s="294"/>
      <c r="AK78" s="412"/>
      <c r="AL78" s="244"/>
    </row>
    <row r="79" spans="2:39" customFormat="1" ht="21" hidden="1" outlineLevel="1">
      <c r="B79" s="1167"/>
      <c r="C79" s="117" t="s">
        <v>147</v>
      </c>
      <c r="D79" s="654">
        <v>5835</v>
      </c>
      <c r="E79" s="119"/>
      <c r="F79" s="119"/>
      <c r="G79" s="119"/>
      <c r="H79" s="119"/>
      <c r="I79" s="654">
        <v>2525</v>
      </c>
      <c r="J79" s="654">
        <v>1145</v>
      </c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94">
        <v>5303</v>
      </c>
      <c r="AG79" s="294"/>
      <c r="AH79" s="244"/>
      <c r="AI79" s="294"/>
      <c r="AJ79" s="294"/>
      <c r="AK79" s="412">
        <v>2296</v>
      </c>
      <c r="AL79" s="667">
        <v>1042</v>
      </c>
    </row>
    <row r="80" spans="2:39" hidden="1" outlineLevel="1">
      <c r="D80" s="170"/>
      <c r="E80" s="170"/>
      <c r="F80" s="170"/>
      <c r="G80" s="170"/>
      <c r="H80" s="170"/>
      <c r="I80" s="170"/>
      <c r="J80" s="170"/>
    </row>
    <row r="81" spans="2:41" s="22" customFormat="1" hidden="1" outlineLevel="1"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H81" s="24"/>
      <c r="AK81" s="24"/>
      <c r="AL81" s="24"/>
    </row>
    <row r="82" spans="2:41" customFormat="1" ht="15" hidden="1" customHeight="1" outlineLevel="1">
      <c r="B82" s="1241" t="s">
        <v>257</v>
      </c>
      <c r="C82" s="1241"/>
      <c r="D82" s="266" t="s">
        <v>70</v>
      </c>
      <c r="E82" s="266" t="s">
        <v>272</v>
      </c>
      <c r="F82" s="266" t="s">
        <v>70</v>
      </c>
      <c r="G82" s="266" t="s">
        <v>272</v>
      </c>
      <c r="H82" s="266" t="s">
        <v>70</v>
      </c>
      <c r="I82" s="1259" t="s">
        <v>272</v>
      </c>
      <c r="J82" s="1260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H82" s="24"/>
      <c r="AI82" s="24"/>
      <c r="AK82" s="21" t="s">
        <v>303</v>
      </c>
      <c r="AL82" s="24"/>
    </row>
    <row r="83" spans="2:41" customFormat="1" ht="30" hidden="1" outlineLevel="1">
      <c r="B83" s="1241"/>
      <c r="C83" s="1241"/>
      <c r="D83" s="650" t="s">
        <v>273</v>
      </c>
      <c r="E83" s="89" t="s">
        <v>274</v>
      </c>
      <c r="F83" s="650" t="s">
        <v>275</v>
      </c>
      <c r="G83" s="89" t="s">
        <v>276</v>
      </c>
      <c r="H83" s="294" t="s">
        <v>277</v>
      </c>
      <c r="I83" s="294" t="s">
        <v>278</v>
      </c>
      <c r="J83" s="294" t="s">
        <v>279</v>
      </c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650" t="s">
        <v>273</v>
      </c>
      <c r="AG83" s="89" t="s">
        <v>274</v>
      </c>
      <c r="AH83" s="89" t="s">
        <v>275</v>
      </c>
      <c r="AI83" s="89" t="s">
        <v>276</v>
      </c>
      <c r="AJ83" s="294" t="s">
        <v>277</v>
      </c>
      <c r="AK83" s="294" t="s">
        <v>278</v>
      </c>
      <c r="AL83" s="294" t="s">
        <v>279</v>
      </c>
    </row>
    <row r="84" spans="2:41" s="428" customFormat="1" ht="11.25" hidden="1" customHeight="1" outlineLevel="1">
      <c r="B84" s="1148" t="s">
        <v>96</v>
      </c>
      <c r="C84" s="1185"/>
      <c r="D84" s="114" t="s">
        <v>123</v>
      </c>
      <c r="E84" s="114" t="s">
        <v>123</v>
      </c>
      <c r="F84" s="114" t="s">
        <v>123</v>
      </c>
      <c r="G84" s="114" t="s">
        <v>123</v>
      </c>
      <c r="H84" s="114" t="s">
        <v>123</v>
      </c>
      <c r="I84" s="114" t="s">
        <v>123</v>
      </c>
      <c r="J84" s="114" t="s">
        <v>123</v>
      </c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658"/>
      <c r="AG84" s="658"/>
      <c r="AH84" s="244"/>
      <c r="AI84" s="244"/>
      <c r="AJ84" s="658"/>
      <c r="AK84" s="244"/>
      <c r="AL84" s="244"/>
      <c r="AM84"/>
      <c r="AN84"/>
      <c r="AO84"/>
    </row>
    <row r="85" spans="2:41" s="428" customFormat="1" ht="11.25" hidden="1" customHeight="1" outlineLevel="1">
      <c r="B85" s="1148" t="s">
        <v>100</v>
      </c>
      <c r="C85" s="1185"/>
      <c r="D85" s="114" t="s">
        <v>101</v>
      </c>
      <c r="E85" s="114" t="s">
        <v>101</v>
      </c>
      <c r="F85" s="114" t="s">
        <v>101</v>
      </c>
      <c r="G85" s="114" t="s">
        <v>101</v>
      </c>
      <c r="H85" s="114" t="s">
        <v>101</v>
      </c>
      <c r="I85" s="114" t="s">
        <v>101</v>
      </c>
      <c r="J85" s="114" t="s">
        <v>101</v>
      </c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658"/>
      <c r="AG85" s="658"/>
      <c r="AH85" s="244"/>
      <c r="AI85" s="662"/>
      <c r="AJ85" s="658"/>
      <c r="AK85" s="244"/>
      <c r="AL85" s="244"/>
      <c r="AM85"/>
      <c r="AN85"/>
      <c r="AO85"/>
    </row>
    <row r="86" spans="2:41" customFormat="1" hidden="1" outlineLevel="1">
      <c r="B86" s="1165" t="s">
        <v>146</v>
      </c>
      <c r="C86" s="115" t="s">
        <v>267</v>
      </c>
      <c r="D86" s="294"/>
      <c r="E86" s="294"/>
      <c r="F86" s="294"/>
      <c r="G86" s="294"/>
      <c r="H86" s="294"/>
      <c r="I86" s="1235"/>
      <c r="J86" s="1235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94"/>
      <c r="AG86" s="294"/>
      <c r="AH86" s="244"/>
      <c r="AI86" s="244"/>
      <c r="AJ86" s="294"/>
      <c r="AK86" s="244"/>
      <c r="AL86" s="244"/>
    </row>
    <row r="87" spans="2:41" customFormat="1" hidden="1" outlineLevel="1">
      <c r="B87" s="1166"/>
      <c r="C87" s="121" t="s">
        <v>268</v>
      </c>
      <c r="D87" s="294"/>
      <c r="E87" s="294"/>
      <c r="F87" s="294"/>
      <c r="G87" s="294"/>
      <c r="H87" s="294"/>
      <c r="I87" s="1236"/>
      <c r="J87" s="1236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94"/>
      <c r="AG87" s="294"/>
      <c r="AH87" s="244"/>
      <c r="AI87" s="662"/>
      <c r="AJ87" s="294"/>
      <c r="AK87" s="244"/>
      <c r="AL87" s="244"/>
    </row>
    <row r="88" spans="2:41" customFormat="1" hidden="1" outlineLevel="1">
      <c r="B88" s="1166"/>
      <c r="C88" s="121" t="s">
        <v>269</v>
      </c>
      <c r="D88" s="294"/>
      <c r="E88" s="294"/>
      <c r="F88" s="294"/>
      <c r="G88" s="294"/>
      <c r="H88" s="294"/>
      <c r="I88" s="1237"/>
      <c r="J88" s="1237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94"/>
      <c r="AG88" s="294"/>
      <c r="AH88" s="244"/>
      <c r="AI88" s="244"/>
      <c r="AJ88" s="294"/>
      <c r="AK88" s="244"/>
      <c r="AL88" s="244"/>
    </row>
    <row r="89" spans="2:41" customFormat="1" ht="21" hidden="1" outlineLevel="1">
      <c r="B89" s="1166"/>
      <c r="C89" s="117" t="s">
        <v>147</v>
      </c>
      <c r="D89" s="654">
        <v>7895</v>
      </c>
      <c r="E89" s="654">
        <v>3220</v>
      </c>
      <c r="F89" s="654">
        <v>8020</v>
      </c>
      <c r="G89" s="654">
        <v>3220</v>
      </c>
      <c r="H89" s="654">
        <v>4520</v>
      </c>
      <c r="I89" s="654">
        <v>2340</v>
      </c>
      <c r="J89" s="654">
        <v>2155</v>
      </c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94">
        <v>7179</v>
      </c>
      <c r="AG89" s="294">
        <v>2929</v>
      </c>
      <c r="AH89" s="244">
        <v>7291</v>
      </c>
      <c r="AI89" s="662">
        <v>2929</v>
      </c>
      <c r="AJ89" s="294">
        <v>4066</v>
      </c>
      <c r="AK89" s="412">
        <v>2124</v>
      </c>
      <c r="AL89" s="412">
        <v>1960</v>
      </c>
    </row>
    <row r="90" spans="2:41" customFormat="1" hidden="1" outlineLevel="1">
      <c r="B90" s="1166"/>
      <c r="C90" s="121" t="s">
        <v>270</v>
      </c>
      <c r="D90" s="294"/>
      <c r="E90" s="294"/>
      <c r="F90" s="294"/>
      <c r="G90" s="294"/>
      <c r="H90" s="294"/>
      <c r="I90" s="294"/>
      <c r="J90" s="121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94"/>
      <c r="AG90" s="294"/>
      <c r="AH90" s="244"/>
      <c r="AI90" s="244"/>
      <c r="AJ90" s="294"/>
      <c r="AK90" s="244"/>
      <c r="AL90" s="244"/>
    </row>
    <row r="91" spans="2:41" customFormat="1" ht="21" hidden="1" outlineLevel="1">
      <c r="B91" s="1166"/>
      <c r="C91" s="117" t="s">
        <v>147</v>
      </c>
      <c r="D91" s="654">
        <v>8865</v>
      </c>
      <c r="E91" s="654">
        <v>3725</v>
      </c>
      <c r="F91" s="654">
        <v>8975</v>
      </c>
      <c r="G91" s="654">
        <v>3725</v>
      </c>
      <c r="H91" s="119"/>
      <c r="I91" s="119"/>
      <c r="J91" s="119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94">
        <v>8058</v>
      </c>
      <c r="AG91" s="294">
        <v>3388</v>
      </c>
      <c r="AH91" s="244">
        <v>8159</v>
      </c>
      <c r="AI91" s="662">
        <v>3388</v>
      </c>
      <c r="AJ91" s="294"/>
      <c r="AK91" s="244"/>
      <c r="AL91" s="244"/>
    </row>
    <row r="92" spans="2:41" customFormat="1" hidden="1" outlineLevel="1">
      <c r="B92" s="1166"/>
      <c r="C92" s="121" t="s">
        <v>271</v>
      </c>
      <c r="D92" s="294"/>
      <c r="E92" s="294"/>
      <c r="F92" s="294"/>
      <c r="G92" s="294"/>
      <c r="H92" s="294"/>
      <c r="I92" s="294"/>
      <c r="J92" s="121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94"/>
      <c r="AG92" s="294"/>
      <c r="AH92" s="244"/>
      <c r="AI92" s="294"/>
      <c r="AJ92" s="294"/>
      <c r="AK92" s="244"/>
      <c r="AL92" s="244"/>
    </row>
    <row r="93" spans="2:41" customFormat="1" ht="21" hidden="1" outlineLevel="1">
      <c r="B93" s="1167"/>
      <c r="C93" s="117" t="s">
        <v>147</v>
      </c>
      <c r="D93" s="654">
        <v>9510</v>
      </c>
      <c r="E93" s="654">
        <v>4070</v>
      </c>
      <c r="F93" s="654">
        <v>9935</v>
      </c>
      <c r="G93" s="654">
        <v>4070</v>
      </c>
      <c r="H93" s="119"/>
      <c r="I93" s="119"/>
      <c r="J93" s="119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94">
        <v>8646</v>
      </c>
      <c r="AG93" s="294">
        <v>3702</v>
      </c>
      <c r="AH93" s="244">
        <v>9033</v>
      </c>
      <c r="AI93" s="294">
        <v>3702</v>
      </c>
      <c r="AJ93" s="294"/>
      <c r="AK93" s="244"/>
      <c r="AL93" s="244"/>
    </row>
    <row r="94" spans="2:41" hidden="1" outlineLevel="1"/>
    <row r="95" spans="2:41" s="22" customFormat="1" hidden="1" outlineLevel="1">
      <c r="AF95" s="24"/>
      <c r="AG95" s="24"/>
      <c r="AH95" s="24"/>
    </row>
    <row r="96" spans="2:41" customFormat="1" ht="15" hidden="1" customHeight="1" outlineLevel="1">
      <c r="B96" s="1241" t="s">
        <v>257</v>
      </c>
      <c r="C96" s="1241"/>
      <c r="D96" s="1175" t="s">
        <v>70</v>
      </c>
      <c r="E96" s="1176"/>
      <c r="F96" s="1183" t="s">
        <v>272</v>
      </c>
      <c r="G96" s="1183"/>
      <c r="H96" s="389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368" t="s">
        <v>303</v>
      </c>
      <c r="AG96" s="368"/>
      <c r="AH96" s="24"/>
    </row>
    <row r="97" spans="2:37" customFormat="1" hidden="1" outlineLevel="1">
      <c r="B97" s="1241"/>
      <c r="C97" s="1241"/>
      <c r="D97" s="268" t="s">
        <v>280</v>
      </c>
      <c r="E97" s="268" t="s">
        <v>281</v>
      </c>
      <c r="F97" s="268" t="s">
        <v>282</v>
      </c>
      <c r="G97" s="268" t="s">
        <v>283</v>
      </c>
      <c r="H97" s="651"/>
      <c r="J97" s="268" t="s">
        <v>280</v>
      </c>
      <c r="K97" s="268" t="s">
        <v>281</v>
      </c>
      <c r="L97" s="1013"/>
      <c r="M97" s="1013"/>
      <c r="N97" s="1013"/>
      <c r="O97" s="1013"/>
      <c r="P97" s="1013"/>
      <c r="Q97" s="1013"/>
      <c r="R97" s="1013"/>
      <c r="S97" s="1013"/>
      <c r="T97" s="1013"/>
      <c r="U97" s="1013"/>
      <c r="V97" s="1013"/>
      <c r="W97" s="1013"/>
      <c r="X97" s="1013"/>
      <c r="Y97" s="1013"/>
      <c r="Z97" s="1013"/>
      <c r="AA97" s="1013"/>
      <c r="AB97" s="1013"/>
      <c r="AC97" s="1013"/>
      <c r="AD97" s="1013"/>
      <c r="AE97" s="1013"/>
      <c r="AF97" s="268" t="s">
        <v>282</v>
      </c>
      <c r="AG97" s="268" t="s">
        <v>283</v>
      </c>
      <c r="AH97" s="24"/>
      <c r="AI97" s="22"/>
      <c r="AJ97" s="22"/>
      <c r="AK97" s="22"/>
    </row>
    <row r="98" spans="2:37" s="428" customFormat="1" ht="11.25" hidden="1" customHeight="1" outlineLevel="1">
      <c r="B98" s="1148" t="s">
        <v>96</v>
      </c>
      <c r="C98" s="1185"/>
      <c r="D98" s="114" t="s">
        <v>123</v>
      </c>
      <c r="E98" s="114" t="s">
        <v>123</v>
      </c>
      <c r="F98" s="114" t="s">
        <v>123</v>
      </c>
      <c r="G98" s="114" t="s">
        <v>123</v>
      </c>
      <c r="H98" s="337"/>
      <c r="J98" s="658"/>
      <c r="K98" s="662"/>
      <c r="L98" s="1014"/>
      <c r="M98" s="1014"/>
      <c r="N98" s="1014"/>
      <c r="O98" s="1014"/>
      <c r="P98" s="1014"/>
      <c r="Q98" s="1014"/>
      <c r="R98" s="1014"/>
      <c r="S98" s="1014"/>
      <c r="T98" s="1014"/>
      <c r="U98" s="1014"/>
      <c r="V98" s="1014"/>
      <c r="W98" s="1014"/>
      <c r="X98" s="1014"/>
      <c r="Y98" s="1014"/>
      <c r="Z98" s="1014"/>
      <c r="AA98" s="1014"/>
      <c r="AB98" s="1014"/>
      <c r="AC98" s="1014"/>
      <c r="AD98" s="1014"/>
      <c r="AE98" s="1014"/>
      <c r="AF98" s="662"/>
      <c r="AG98" s="662"/>
      <c r="AH98" s="24"/>
      <c r="AI98"/>
      <c r="AJ98"/>
      <c r="AK98"/>
    </row>
    <row r="99" spans="2:37" s="428" customFormat="1" ht="11.25" hidden="1" customHeight="1" outlineLevel="1">
      <c r="B99" s="1148" t="s">
        <v>100</v>
      </c>
      <c r="C99" s="1185"/>
      <c r="D99" s="114" t="s">
        <v>101</v>
      </c>
      <c r="E99" s="114" t="s">
        <v>101</v>
      </c>
      <c r="F99" s="114" t="s">
        <v>101</v>
      </c>
      <c r="G99" s="114" t="s">
        <v>101</v>
      </c>
      <c r="H99" s="337"/>
      <c r="J99" s="658"/>
      <c r="K99" s="662"/>
      <c r="L99" s="1014"/>
      <c r="M99" s="1014"/>
      <c r="N99" s="1014"/>
      <c r="O99" s="1014"/>
      <c r="P99" s="1014"/>
      <c r="Q99" s="1014"/>
      <c r="R99" s="1014"/>
      <c r="S99" s="1014"/>
      <c r="T99" s="1014"/>
      <c r="U99" s="1014"/>
      <c r="V99" s="1014"/>
      <c r="W99" s="1014"/>
      <c r="X99" s="1014"/>
      <c r="Y99" s="1014"/>
      <c r="Z99" s="1014"/>
      <c r="AA99" s="1014"/>
      <c r="AB99" s="1014"/>
      <c r="AC99" s="1014"/>
      <c r="AD99" s="1014"/>
      <c r="AE99" s="1014"/>
      <c r="AF99" s="663"/>
      <c r="AG99" s="663"/>
      <c r="AH99" s="24"/>
      <c r="AI99" s="22"/>
      <c r="AJ99" s="22"/>
      <c r="AK99" s="22"/>
    </row>
    <row r="100" spans="2:37" customFormat="1" hidden="1" outlineLevel="1">
      <c r="B100" s="1165" t="s">
        <v>146</v>
      </c>
      <c r="C100" s="121" t="s">
        <v>266</v>
      </c>
      <c r="D100" s="294"/>
      <c r="E100" s="294"/>
      <c r="F100" s="294"/>
      <c r="G100" s="294"/>
      <c r="H100" s="12"/>
      <c r="J100" s="294"/>
      <c r="K100" s="662"/>
      <c r="L100" s="1014"/>
      <c r="M100" s="1014"/>
      <c r="N100" s="1014"/>
      <c r="O100" s="1014"/>
      <c r="P100" s="1014"/>
      <c r="Q100" s="1014"/>
      <c r="R100" s="1014"/>
      <c r="S100" s="1014"/>
      <c r="T100" s="1014"/>
      <c r="U100" s="1014"/>
      <c r="V100" s="1014"/>
      <c r="W100" s="1014"/>
      <c r="X100" s="1014"/>
      <c r="Y100" s="1014"/>
      <c r="Z100" s="1014"/>
      <c r="AA100" s="1014"/>
      <c r="AB100" s="1014"/>
      <c r="AC100" s="1014"/>
      <c r="AD100" s="1014"/>
      <c r="AE100" s="1014"/>
      <c r="AF100" s="663"/>
      <c r="AG100" s="663"/>
      <c r="AH100" s="24"/>
    </row>
    <row r="101" spans="2:37" customFormat="1" ht="21" hidden="1" outlineLevel="1">
      <c r="B101" s="1166"/>
      <c r="C101" s="117" t="s">
        <v>147</v>
      </c>
      <c r="D101" s="119"/>
      <c r="E101" s="654">
        <v>5780</v>
      </c>
      <c r="F101" s="654">
        <v>2125</v>
      </c>
      <c r="G101" s="654">
        <v>770</v>
      </c>
      <c r="H101" s="12"/>
      <c r="J101" s="294"/>
      <c r="K101" s="662">
        <v>5253</v>
      </c>
      <c r="L101" s="1014"/>
      <c r="M101" s="1014"/>
      <c r="N101" s="1014"/>
      <c r="O101" s="1014"/>
      <c r="P101" s="1014"/>
      <c r="Q101" s="1014"/>
      <c r="R101" s="1014"/>
      <c r="S101" s="1014"/>
      <c r="T101" s="1014"/>
      <c r="U101" s="1014"/>
      <c r="V101" s="1014"/>
      <c r="W101" s="1014"/>
      <c r="X101" s="1014"/>
      <c r="Y101" s="1014"/>
      <c r="Z101" s="1014"/>
      <c r="AA101" s="1014"/>
      <c r="AB101" s="1014"/>
      <c r="AC101" s="1014"/>
      <c r="AD101" s="1014"/>
      <c r="AE101" s="1014"/>
      <c r="AF101" s="663">
        <v>1932</v>
      </c>
      <c r="AG101" s="663">
        <v>700</v>
      </c>
      <c r="AH101" s="24"/>
      <c r="AI101" s="22"/>
      <c r="AJ101" s="22"/>
      <c r="AK101" s="22"/>
    </row>
    <row r="102" spans="2:37" customFormat="1" hidden="1" outlineLevel="1">
      <c r="B102" s="1166"/>
      <c r="C102" s="115" t="s">
        <v>267</v>
      </c>
      <c r="D102" s="294"/>
      <c r="E102" s="294"/>
      <c r="F102" s="294"/>
      <c r="G102" s="294"/>
      <c r="H102" s="12"/>
      <c r="J102" s="294"/>
      <c r="K102" s="662"/>
      <c r="L102" s="1014"/>
      <c r="M102" s="1014"/>
      <c r="N102" s="1014"/>
      <c r="O102" s="1014"/>
      <c r="P102" s="1014"/>
      <c r="Q102" s="1014"/>
      <c r="R102" s="1014"/>
      <c r="S102" s="1014"/>
      <c r="T102" s="1014"/>
      <c r="U102" s="1014"/>
      <c r="V102" s="1014"/>
      <c r="W102" s="1014"/>
      <c r="X102" s="1014"/>
      <c r="Y102" s="1014"/>
      <c r="Z102" s="1014"/>
      <c r="AA102" s="1014"/>
      <c r="AB102" s="1014"/>
      <c r="AC102" s="1014"/>
      <c r="AD102" s="1014"/>
      <c r="AE102" s="1014"/>
      <c r="AF102" s="663"/>
      <c r="AG102" s="663"/>
      <c r="AH102" s="24"/>
    </row>
    <row r="103" spans="2:37" customFormat="1" hidden="1" outlineLevel="1">
      <c r="B103" s="1166"/>
      <c r="C103" s="121" t="s">
        <v>268</v>
      </c>
      <c r="D103" s="294"/>
      <c r="E103" s="294"/>
      <c r="F103" s="294"/>
      <c r="G103" s="294"/>
      <c r="H103" s="12"/>
      <c r="J103" s="294"/>
      <c r="K103" s="662"/>
      <c r="L103" s="1014"/>
      <c r="M103" s="1014"/>
      <c r="N103" s="1014"/>
      <c r="O103" s="1014"/>
      <c r="P103" s="1014"/>
      <c r="Q103" s="1014"/>
      <c r="R103" s="1014"/>
      <c r="S103" s="1014"/>
      <c r="T103" s="1014"/>
      <c r="U103" s="1014"/>
      <c r="V103" s="1014"/>
      <c r="W103" s="1014"/>
      <c r="X103" s="1014"/>
      <c r="Y103" s="1014"/>
      <c r="Z103" s="1014"/>
      <c r="AA103" s="1014"/>
      <c r="AB103" s="1014"/>
      <c r="AC103" s="1014"/>
      <c r="AD103" s="1014"/>
      <c r="AE103" s="1014"/>
      <c r="AF103" s="663"/>
      <c r="AG103" s="663"/>
      <c r="AH103" s="24"/>
      <c r="AI103" s="22"/>
      <c r="AJ103" s="22"/>
      <c r="AK103" s="22"/>
    </row>
    <row r="104" spans="2:37" customFormat="1" hidden="1" outlineLevel="1">
      <c r="B104" s="1166"/>
      <c r="C104" s="121" t="s">
        <v>269</v>
      </c>
      <c r="D104" s="294"/>
      <c r="E104" s="294"/>
      <c r="F104" s="294"/>
      <c r="G104" s="294"/>
      <c r="H104" s="12"/>
      <c r="J104" s="294"/>
      <c r="K104" s="662"/>
      <c r="L104" s="1014"/>
      <c r="M104" s="1014"/>
      <c r="N104" s="1014"/>
      <c r="O104" s="1014"/>
      <c r="P104" s="1014"/>
      <c r="Q104" s="1014"/>
      <c r="R104" s="1014"/>
      <c r="S104" s="1014"/>
      <c r="T104" s="1014"/>
      <c r="U104" s="1014"/>
      <c r="V104" s="1014"/>
      <c r="W104" s="1014"/>
      <c r="X104" s="1014"/>
      <c r="Y104" s="1014"/>
      <c r="Z104" s="1014"/>
      <c r="AA104" s="1014"/>
      <c r="AB104" s="1014"/>
      <c r="AC104" s="1014"/>
      <c r="AD104" s="1014"/>
      <c r="AE104" s="1014"/>
      <c r="AF104" s="663"/>
      <c r="AG104" s="663"/>
      <c r="AH104" s="24"/>
    </row>
    <row r="105" spans="2:37" customFormat="1" hidden="1" outlineLevel="1">
      <c r="B105" s="1166"/>
      <c r="C105" s="121" t="s">
        <v>270</v>
      </c>
      <c r="D105" s="294"/>
      <c r="E105" s="294"/>
      <c r="F105" s="294"/>
      <c r="G105" s="294"/>
      <c r="H105" s="12"/>
      <c r="J105" s="294"/>
      <c r="K105" s="662"/>
      <c r="L105" s="1014"/>
      <c r="M105" s="1014"/>
      <c r="N105" s="1014"/>
      <c r="O105" s="1014"/>
      <c r="P105" s="1014"/>
      <c r="Q105" s="1014"/>
      <c r="R105" s="1014"/>
      <c r="S105" s="1014"/>
      <c r="T105" s="1014"/>
      <c r="U105" s="1014"/>
      <c r="V105" s="1014"/>
      <c r="W105" s="1014"/>
      <c r="X105" s="1014"/>
      <c r="Y105" s="1014"/>
      <c r="Z105" s="1014"/>
      <c r="AA105" s="1014"/>
      <c r="AB105" s="1014"/>
      <c r="AC105" s="1014"/>
      <c r="AD105" s="1014"/>
      <c r="AE105" s="1014"/>
      <c r="AF105" s="663"/>
      <c r="AG105" s="663"/>
      <c r="AH105" s="24"/>
      <c r="AI105" s="22"/>
      <c r="AJ105" s="22"/>
      <c r="AK105" s="22"/>
    </row>
    <row r="106" spans="2:37" customFormat="1" ht="21" hidden="1" outlineLevel="1">
      <c r="B106" s="1166"/>
      <c r="C106" s="117" t="s">
        <v>147</v>
      </c>
      <c r="D106" s="654">
        <v>4695</v>
      </c>
      <c r="E106" s="654">
        <v>5315</v>
      </c>
      <c r="F106" s="654">
        <v>2105</v>
      </c>
      <c r="G106" s="654">
        <v>750</v>
      </c>
      <c r="H106" s="12"/>
      <c r="J106" s="294">
        <v>4267</v>
      </c>
      <c r="K106" s="662">
        <v>4833</v>
      </c>
      <c r="L106" s="1014"/>
      <c r="M106" s="1014"/>
      <c r="N106" s="1014"/>
      <c r="O106" s="1014"/>
      <c r="P106" s="1014"/>
      <c r="Q106" s="1014"/>
      <c r="R106" s="1014"/>
      <c r="S106" s="1014"/>
      <c r="T106" s="1014"/>
      <c r="U106" s="1014"/>
      <c r="V106" s="1014"/>
      <c r="W106" s="1014"/>
      <c r="X106" s="1014"/>
      <c r="Y106" s="1014"/>
      <c r="Z106" s="1014"/>
      <c r="AA106" s="1014"/>
      <c r="AB106" s="1014"/>
      <c r="AC106" s="1014"/>
      <c r="AD106" s="1014"/>
      <c r="AE106" s="1014"/>
      <c r="AF106" s="663">
        <v>1865</v>
      </c>
      <c r="AG106" s="663">
        <v>683</v>
      </c>
      <c r="AH106" s="24"/>
    </row>
    <row r="107" spans="2:37" customFormat="1" hidden="1" outlineLevel="1">
      <c r="B107" s="1166"/>
      <c r="C107" s="121" t="s">
        <v>271</v>
      </c>
      <c r="D107" s="294"/>
      <c r="E107" s="294"/>
      <c r="F107" s="294"/>
      <c r="G107" s="294"/>
      <c r="H107" s="12"/>
      <c r="J107" s="294"/>
      <c r="K107" s="662"/>
      <c r="L107" s="1014"/>
      <c r="M107" s="1014"/>
      <c r="N107" s="1014"/>
      <c r="O107" s="1014"/>
      <c r="P107" s="1014"/>
      <c r="Q107" s="1014"/>
      <c r="R107" s="1014"/>
      <c r="S107" s="1014"/>
      <c r="T107" s="1014"/>
      <c r="U107" s="1014"/>
      <c r="V107" s="1014"/>
      <c r="W107" s="1014"/>
      <c r="X107" s="1014"/>
      <c r="Y107" s="1014"/>
      <c r="Z107" s="1014"/>
      <c r="AA107" s="1014"/>
      <c r="AB107" s="1014"/>
      <c r="AC107" s="1014"/>
      <c r="AD107" s="1014"/>
      <c r="AE107" s="1014"/>
      <c r="AF107" s="663"/>
      <c r="AG107" s="663"/>
      <c r="AH107" s="24"/>
    </row>
    <row r="108" spans="2:37" customFormat="1" ht="24.75" hidden="1" customHeight="1" outlineLevel="1">
      <c r="B108" s="1167"/>
      <c r="C108" s="117" t="s">
        <v>147</v>
      </c>
      <c r="D108" s="654">
        <v>5835</v>
      </c>
      <c r="E108" s="654">
        <v>6445</v>
      </c>
      <c r="F108" s="654">
        <v>2525</v>
      </c>
      <c r="G108" s="654">
        <v>1145</v>
      </c>
      <c r="H108" s="12"/>
      <c r="J108" s="294">
        <v>5303</v>
      </c>
      <c r="K108" s="662">
        <v>5858</v>
      </c>
      <c r="L108" s="1014"/>
      <c r="M108" s="1014"/>
      <c r="N108" s="1014"/>
      <c r="O108" s="1014"/>
      <c r="P108" s="1014"/>
      <c r="Q108" s="1014"/>
      <c r="R108" s="1014"/>
      <c r="S108" s="1014"/>
      <c r="T108" s="1014"/>
      <c r="U108" s="1014"/>
      <c r="V108" s="1014"/>
      <c r="W108" s="1014"/>
      <c r="X108" s="1014"/>
      <c r="Y108" s="1014"/>
      <c r="Z108" s="1014"/>
      <c r="AA108" s="1014"/>
      <c r="AB108" s="1014"/>
      <c r="AC108" s="1014"/>
      <c r="AD108" s="1014"/>
      <c r="AE108" s="1014"/>
      <c r="AF108" s="663">
        <v>2296</v>
      </c>
      <c r="AG108" s="663">
        <v>1042</v>
      </c>
      <c r="AH108" s="24"/>
    </row>
    <row r="109" spans="2:37" s="22" customFormat="1" hidden="1" outlineLevel="1">
      <c r="AF109" s="24"/>
      <c r="AG109" s="24"/>
      <c r="AH109" s="24"/>
    </row>
    <row r="110" spans="2:37" s="22" customFormat="1" hidden="1" outlineLevel="1">
      <c r="C110" s="430" t="s">
        <v>302</v>
      </c>
      <c r="D110" s="430">
        <v>1.05</v>
      </c>
      <c r="AG110" s="24"/>
      <c r="AH110" s="24"/>
    </row>
    <row r="111" spans="2:37" customFormat="1" ht="15" hidden="1" customHeight="1" outlineLevel="1">
      <c r="B111" s="1241" t="s">
        <v>257</v>
      </c>
      <c r="C111" s="1241"/>
      <c r="D111" s="1175" t="s">
        <v>70</v>
      </c>
      <c r="E111" s="1176"/>
      <c r="F111" s="1176"/>
      <c r="G111" s="1176"/>
      <c r="H111" s="1177"/>
      <c r="I111" s="1183" t="s">
        <v>272</v>
      </c>
      <c r="J111" s="1183"/>
      <c r="K111" s="1183"/>
      <c r="L111" s="1265"/>
      <c r="M111" s="1265"/>
      <c r="N111" s="1265"/>
      <c r="O111" s="1265"/>
      <c r="P111" s="1265"/>
      <c r="Q111" s="1265"/>
      <c r="R111" s="1265"/>
      <c r="S111" s="1265"/>
      <c r="T111" s="1265"/>
      <c r="U111" s="1265"/>
      <c r="V111" s="1265"/>
      <c r="W111" s="1265"/>
      <c r="X111" s="1265"/>
      <c r="Y111" s="1265"/>
      <c r="Z111" s="1265"/>
      <c r="AA111" s="1265"/>
      <c r="AB111" s="1265"/>
      <c r="AC111" s="1265"/>
      <c r="AD111" s="1265"/>
      <c r="AE111" s="1265"/>
      <c r="AF111" s="1183"/>
      <c r="AG111" s="1183"/>
      <c r="AH111" s="1183"/>
    </row>
    <row r="112" spans="2:37" customFormat="1" hidden="1" outlineLevel="1">
      <c r="B112" s="1241"/>
      <c r="C112" s="1241"/>
      <c r="D112" s="268" t="s">
        <v>284</v>
      </c>
      <c r="E112" s="268" t="s">
        <v>285</v>
      </c>
      <c r="F112" s="268" t="s">
        <v>286</v>
      </c>
      <c r="G112" s="268" t="s">
        <v>287</v>
      </c>
      <c r="H112" s="268" t="s">
        <v>288</v>
      </c>
      <c r="I112" s="268" t="s">
        <v>289</v>
      </c>
      <c r="J112" s="268" t="s">
        <v>290</v>
      </c>
      <c r="K112" s="268" t="s">
        <v>291</v>
      </c>
      <c r="L112" s="1013"/>
      <c r="M112" s="1013"/>
      <c r="N112" s="1013"/>
      <c r="O112" s="1013"/>
      <c r="P112" s="1013"/>
      <c r="Q112" s="1013"/>
      <c r="R112" s="1013"/>
      <c r="S112" s="1013"/>
      <c r="T112" s="1013"/>
      <c r="U112" s="1013"/>
      <c r="V112" s="1013"/>
      <c r="W112" s="1013"/>
      <c r="X112" s="1013"/>
      <c r="Y112" s="1013"/>
      <c r="Z112" s="1013"/>
      <c r="AA112" s="1013"/>
      <c r="AB112" s="1013"/>
      <c r="AC112" s="1013"/>
      <c r="AD112" s="1013"/>
      <c r="AE112" s="1013"/>
      <c r="AF112" s="268" t="s">
        <v>292</v>
      </c>
      <c r="AG112" s="664" t="s">
        <v>293</v>
      </c>
      <c r="AH112" s="664" t="s">
        <v>294</v>
      </c>
      <c r="AI112" s="368" t="s">
        <v>303</v>
      </c>
    </row>
    <row r="113" spans="2:45" s="428" customFormat="1" ht="11.25" hidden="1" customHeight="1" outlineLevel="1">
      <c r="B113" s="1148" t="s">
        <v>96</v>
      </c>
      <c r="C113" s="1185"/>
      <c r="D113" s="114" t="s">
        <v>123</v>
      </c>
      <c r="E113" s="114" t="s">
        <v>123</v>
      </c>
      <c r="F113" s="114" t="s">
        <v>123</v>
      </c>
      <c r="G113" s="114" t="s">
        <v>123</v>
      </c>
      <c r="H113" s="114" t="s">
        <v>123</v>
      </c>
      <c r="I113" s="114" t="s">
        <v>123</v>
      </c>
      <c r="J113" s="114" t="s">
        <v>123</v>
      </c>
      <c r="K113" s="114" t="s">
        <v>123</v>
      </c>
      <c r="L113" s="904"/>
      <c r="M113" s="904"/>
      <c r="N113" s="904"/>
      <c r="O113" s="904"/>
      <c r="P113" s="904"/>
      <c r="Q113" s="904"/>
      <c r="R113" s="904"/>
      <c r="S113" s="904"/>
      <c r="T113" s="904"/>
      <c r="U113" s="904"/>
      <c r="V113" s="904"/>
      <c r="W113" s="904"/>
      <c r="X113" s="904"/>
      <c r="Y113" s="904"/>
      <c r="Z113" s="904"/>
      <c r="AA113" s="904"/>
      <c r="AB113" s="904"/>
      <c r="AC113" s="904"/>
      <c r="AD113" s="904"/>
      <c r="AE113" s="904"/>
      <c r="AF113" s="114" t="s">
        <v>123</v>
      </c>
      <c r="AG113" s="114" t="s">
        <v>123</v>
      </c>
      <c r="AH113" s="114" t="s">
        <v>123</v>
      </c>
      <c r="AI113" s="267" t="s">
        <v>284</v>
      </c>
      <c r="AJ113" s="267" t="s">
        <v>285</v>
      </c>
      <c r="AK113" s="268" t="s">
        <v>286</v>
      </c>
      <c r="AL113" s="268" t="s">
        <v>287</v>
      </c>
      <c r="AM113" s="268" t="s">
        <v>288</v>
      </c>
      <c r="AN113" s="268" t="s">
        <v>289</v>
      </c>
      <c r="AO113" s="268" t="s">
        <v>290</v>
      </c>
      <c r="AP113" s="268" t="s">
        <v>291</v>
      </c>
      <c r="AQ113" s="268" t="s">
        <v>292</v>
      </c>
      <c r="AR113" s="664" t="s">
        <v>293</v>
      </c>
      <c r="AS113" s="664" t="s">
        <v>294</v>
      </c>
    </row>
    <row r="114" spans="2:45" s="428" customFormat="1" ht="11.25" hidden="1" customHeight="1" outlineLevel="1">
      <c r="B114" s="1148" t="s">
        <v>100</v>
      </c>
      <c r="C114" s="1185"/>
      <c r="D114" s="114" t="s">
        <v>101</v>
      </c>
      <c r="E114" s="114" t="s">
        <v>101</v>
      </c>
      <c r="F114" s="114" t="s">
        <v>101</v>
      </c>
      <c r="G114" s="114" t="s">
        <v>101</v>
      </c>
      <c r="H114" s="114" t="s">
        <v>101</v>
      </c>
      <c r="I114" s="114" t="s">
        <v>101</v>
      </c>
      <c r="J114" s="114" t="s">
        <v>101</v>
      </c>
      <c r="K114" s="114" t="s">
        <v>101</v>
      </c>
      <c r="L114" s="904"/>
      <c r="M114" s="904"/>
      <c r="N114" s="904"/>
      <c r="O114" s="904"/>
      <c r="P114" s="904"/>
      <c r="Q114" s="904"/>
      <c r="R114" s="904"/>
      <c r="S114" s="904"/>
      <c r="T114" s="904"/>
      <c r="U114" s="904"/>
      <c r="V114" s="904"/>
      <c r="W114" s="904"/>
      <c r="X114" s="904"/>
      <c r="Y114" s="904"/>
      <c r="Z114" s="904"/>
      <c r="AA114" s="904"/>
      <c r="AB114" s="904"/>
      <c r="AC114" s="904"/>
      <c r="AD114" s="904"/>
      <c r="AE114" s="904"/>
      <c r="AF114" s="114" t="s">
        <v>101</v>
      </c>
      <c r="AG114" s="114" t="s">
        <v>101</v>
      </c>
      <c r="AH114" s="338" t="s">
        <v>101</v>
      </c>
      <c r="AI114" s="294"/>
      <c r="AJ114" s="658"/>
      <c r="AK114" s="658"/>
      <c r="AL114" s="658"/>
      <c r="AM114" s="658"/>
      <c r="AN114" s="294"/>
      <c r="AO114" s="294"/>
      <c r="AP114" s="294"/>
      <c r="AQ114" s="294"/>
      <c r="AR114" s="294"/>
      <c r="AS114" s="658"/>
    </row>
    <row r="115" spans="2:45" customFormat="1" hidden="1" outlineLevel="1">
      <c r="B115" s="1165" t="s">
        <v>146</v>
      </c>
      <c r="C115" s="121" t="s">
        <v>266</v>
      </c>
      <c r="D115" s="294"/>
      <c r="E115" s="294"/>
      <c r="F115" s="652"/>
      <c r="G115" s="294"/>
      <c r="H115" s="652"/>
      <c r="I115" s="294"/>
      <c r="J115" s="121"/>
      <c r="K115" s="294"/>
      <c r="L115" s="1015"/>
      <c r="M115" s="1015"/>
      <c r="N115" s="1015"/>
      <c r="O115" s="1015"/>
      <c r="P115" s="1015"/>
      <c r="Q115" s="1015"/>
      <c r="R115" s="1015"/>
      <c r="S115" s="1015"/>
      <c r="T115" s="1015"/>
      <c r="U115" s="1015"/>
      <c r="V115" s="1015"/>
      <c r="W115" s="1015"/>
      <c r="X115" s="1015"/>
      <c r="Y115" s="1015"/>
      <c r="Z115" s="1015"/>
      <c r="AA115" s="1015"/>
      <c r="AB115" s="1015"/>
      <c r="AC115" s="1015"/>
      <c r="AD115" s="1015"/>
      <c r="AE115" s="1015"/>
      <c r="AF115" s="294"/>
      <c r="AG115" s="294"/>
      <c r="AH115" s="653"/>
      <c r="AI115" s="294"/>
      <c r="AJ115" s="294"/>
      <c r="AK115" s="294"/>
      <c r="AL115" s="294"/>
      <c r="AM115" s="294"/>
      <c r="AN115" s="294"/>
      <c r="AO115" s="294"/>
      <c r="AP115" s="294"/>
      <c r="AQ115" s="294"/>
      <c r="AR115" s="294"/>
      <c r="AS115" s="658"/>
    </row>
    <row r="116" spans="2:45" customFormat="1" ht="30" hidden="1" outlineLevel="1">
      <c r="B116" s="1166"/>
      <c r="C116" s="115" t="s">
        <v>295</v>
      </c>
      <c r="D116" s="294"/>
      <c r="E116" s="294"/>
      <c r="F116" s="653"/>
      <c r="G116" s="652"/>
      <c r="H116" s="294"/>
      <c r="I116" s="294"/>
      <c r="J116" s="121"/>
      <c r="K116" s="294"/>
      <c r="L116" s="1015"/>
      <c r="M116" s="1015"/>
      <c r="N116" s="1015"/>
      <c r="O116" s="1015"/>
      <c r="P116" s="1015"/>
      <c r="Q116" s="1015"/>
      <c r="R116" s="1015"/>
      <c r="S116" s="1015"/>
      <c r="T116" s="1015"/>
      <c r="U116" s="1015"/>
      <c r="V116" s="1015"/>
      <c r="W116" s="1015"/>
      <c r="X116" s="1015"/>
      <c r="Y116" s="1015"/>
      <c r="Z116" s="1015"/>
      <c r="AA116" s="1015"/>
      <c r="AB116" s="1015"/>
      <c r="AC116" s="1015"/>
      <c r="AD116" s="1015"/>
      <c r="AE116" s="1015"/>
      <c r="AF116" s="294"/>
      <c r="AG116" s="294"/>
      <c r="AH116" s="653"/>
      <c r="AI116" s="294"/>
      <c r="AJ116" s="294"/>
      <c r="AK116" s="294"/>
      <c r="AL116" s="294"/>
      <c r="AM116" s="294"/>
      <c r="AN116" s="294"/>
      <c r="AO116" s="294"/>
      <c r="AP116" s="294"/>
      <c r="AQ116" s="294"/>
      <c r="AR116" s="294"/>
      <c r="AS116" s="294"/>
    </row>
    <row r="117" spans="2:45" customFormat="1" ht="21" hidden="1" outlineLevel="1">
      <c r="B117" s="1166"/>
      <c r="C117" s="117" t="s">
        <v>147</v>
      </c>
      <c r="D117" s="654">
        <f>CEILING(AI117*$D$47,5)</f>
        <v>9585</v>
      </c>
      <c r="E117" s="654">
        <f>CEILING(AJ117*$D$47,5)</f>
        <v>13605</v>
      </c>
      <c r="F117" s="654">
        <f>CEILING(AK117*$D$47,5)</f>
        <v>5615</v>
      </c>
      <c r="G117" s="654">
        <f>CEILING(AL117*$D$47,5)</f>
        <v>9605</v>
      </c>
      <c r="H117" s="654">
        <v>14550</v>
      </c>
      <c r="I117" s="654">
        <v>4085</v>
      </c>
      <c r="J117" s="654">
        <v>2155</v>
      </c>
      <c r="K117" s="654">
        <v>4775</v>
      </c>
      <c r="L117" s="1018"/>
      <c r="M117" s="1018"/>
      <c r="N117" s="1018"/>
      <c r="O117" s="1018"/>
      <c r="P117" s="1018"/>
      <c r="Q117" s="1018"/>
      <c r="R117" s="1018"/>
      <c r="S117" s="1018"/>
      <c r="T117" s="1018"/>
      <c r="U117" s="1018"/>
      <c r="V117" s="1018"/>
      <c r="W117" s="1018"/>
      <c r="X117" s="1018"/>
      <c r="Y117" s="1018"/>
      <c r="Z117" s="1018"/>
      <c r="AA117" s="1018"/>
      <c r="AB117" s="1018"/>
      <c r="AC117" s="1018"/>
      <c r="AD117" s="1018"/>
      <c r="AE117" s="1018"/>
      <c r="AF117" s="654">
        <v>2385</v>
      </c>
      <c r="AG117" s="119"/>
      <c r="AH117" s="460"/>
      <c r="AI117" s="654">
        <v>9125</v>
      </c>
      <c r="AJ117" s="654">
        <v>12955</v>
      </c>
      <c r="AK117" s="654">
        <v>5345</v>
      </c>
      <c r="AL117" s="654">
        <v>9145</v>
      </c>
      <c r="AM117" s="654">
        <v>12000</v>
      </c>
      <c r="AN117" s="599">
        <v>3713</v>
      </c>
      <c r="AO117" s="599">
        <v>1960</v>
      </c>
      <c r="AP117" s="599">
        <v>4340</v>
      </c>
      <c r="AQ117" s="599">
        <v>2167</v>
      </c>
      <c r="AR117" s="294"/>
      <c r="AS117" s="294"/>
    </row>
    <row r="118" spans="2:45" customFormat="1" hidden="1" outlineLevel="1">
      <c r="B118" s="1166"/>
      <c r="C118" s="115" t="s">
        <v>267</v>
      </c>
      <c r="D118" s="294"/>
      <c r="E118" s="294"/>
      <c r="F118" s="652"/>
      <c r="G118" s="294"/>
      <c r="H118" s="652"/>
      <c r="I118" s="294"/>
      <c r="J118" s="115"/>
      <c r="K118" s="294"/>
      <c r="L118" s="1015"/>
      <c r="M118" s="1015"/>
      <c r="N118" s="1015"/>
      <c r="O118" s="1015"/>
      <c r="P118" s="1015"/>
      <c r="Q118" s="1015"/>
      <c r="R118" s="1015"/>
      <c r="S118" s="1015"/>
      <c r="T118" s="1015"/>
      <c r="U118" s="1015"/>
      <c r="V118" s="1015"/>
      <c r="W118" s="1015"/>
      <c r="X118" s="1015"/>
      <c r="Y118" s="1015"/>
      <c r="Z118" s="1015"/>
      <c r="AA118" s="1015"/>
      <c r="AB118" s="1015"/>
      <c r="AC118" s="1015"/>
      <c r="AD118" s="1015"/>
      <c r="AE118" s="1015"/>
      <c r="AF118" s="294"/>
      <c r="AG118" s="294"/>
      <c r="AH118" s="653"/>
      <c r="AI118" s="294"/>
      <c r="AJ118" s="294"/>
      <c r="AK118" s="652"/>
      <c r="AL118" s="294"/>
      <c r="AM118" s="652"/>
      <c r="AN118" s="294"/>
      <c r="AO118" s="599"/>
      <c r="AP118" s="599"/>
      <c r="AQ118" s="599"/>
      <c r="AR118" s="294"/>
      <c r="AS118" s="294"/>
    </row>
    <row r="119" spans="2:45" customFormat="1" ht="21" hidden="1" outlineLevel="1">
      <c r="B119" s="1166"/>
      <c r="C119" s="117" t="s">
        <v>147</v>
      </c>
      <c r="D119" s="654">
        <f>CEILING(AI119*$D$47,5)</f>
        <v>10265</v>
      </c>
      <c r="E119" s="654">
        <f>CEILING(AJ119*$D$47,5)</f>
        <v>13605</v>
      </c>
      <c r="F119" s="654">
        <f>CEILING(AK119*$D$47,5)</f>
        <v>5615</v>
      </c>
      <c r="G119" s="668"/>
      <c r="H119" s="654">
        <f>CEILING(AM119*$D$47,5)</f>
        <v>12600</v>
      </c>
      <c r="I119" s="654">
        <v>4255</v>
      </c>
      <c r="J119" s="654">
        <v>2155</v>
      </c>
      <c r="K119" s="654">
        <v>4985</v>
      </c>
      <c r="L119" s="1018"/>
      <c r="M119" s="1018"/>
      <c r="N119" s="1018"/>
      <c r="O119" s="1018"/>
      <c r="P119" s="1018"/>
      <c r="Q119" s="1018"/>
      <c r="R119" s="1018"/>
      <c r="S119" s="1018"/>
      <c r="T119" s="1018"/>
      <c r="U119" s="1018"/>
      <c r="V119" s="1018"/>
      <c r="W119" s="1018"/>
      <c r="X119" s="1018"/>
      <c r="Y119" s="1018"/>
      <c r="Z119" s="1018"/>
      <c r="AA119" s="1018"/>
      <c r="AB119" s="1018"/>
      <c r="AC119" s="1018"/>
      <c r="AD119" s="1018"/>
      <c r="AE119" s="1018"/>
      <c r="AF119" s="654">
        <v>2385</v>
      </c>
      <c r="AG119" s="119"/>
      <c r="AH119" s="460"/>
      <c r="AI119" s="654">
        <v>9775</v>
      </c>
      <c r="AJ119" s="654">
        <v>12955</v>
      </c>
      <c r="AK119" s="654">
        <v>5345</v>
      </c>
      <c r="AL119" s="668"/>
      <c r="AM119" s="654">
        <v>12000</v>
      </c>
      <c r="AN119" s="599">
        <v>3870</v>
      </c>
      <c r="AO119" s="599">
        <v>1960</v>
      </c>
      <c r="AP119" s="599">
        <v>4530</v>
      </c>
      <c r="AQ119" s="599">
        <v>2167</v>
      </c>
      <c r="AR119" s="294"/>
      <c r="AS119" s="294"/>
    </row>
    <row r="120" spans="2:45" customFormat="1" hidden="1" outlineLevel="1">
      <c r="B120" s="1166"/>
      <c r="C120" s="121" t="s">
        <v>296</v>
      </c>
      <c r="D120" s="294"/>
      <c r="E120" s="294"/>
      <c r="F120" s="652"/>
      <c r="G120" s="652"/>
      <c r="H120" s="652"/>
      <c r="I120" s="294"/>
      <c r="J120" s="121"/>
      <c r="K120" s="294"/>
      <c r="L120" s="1015"/>
      <c r="M120" s="1015"/>
      <c r="N120" s="1015"/>
      <c r="O120" s="1015"/>
      <c r="P120" s="1015"/>
      <c r="Q120" s="1015"/>
      <c r="R120" s="1015"/>
      <c r="S120" s="1015"/>
      <c r="T120" s="1015"/>
      <c r="U120" s="1015"/>
      <c r="V120" s="1015"/>
      <c r="W120" s="1015"/>
      <c r="X120" s="1015"/>
      <c r="Y120" s="1015"/>
      <c r="Z120" s="1015"/>
      <c r="AA120" s="1015"/>
      <c r="AB120" s="1015"/>
      <c r="AC120" s="1015"/>
      <c r="AD120" s="1015"/>
      <c r="AE120" s="1015"/>
      <c r="AF120" s="294"/>
      <c r="AG120" s="294"/>
      <c r="AH120" s="653"/>
      <c r="AI120" s="294"/>
      <c r="AJ120" s="294"/>
      <c r="AK120" s="652"/>
      <c r="AL120" s="652"/>
      <c r="AM120" s="652"/>
      <c r="AN120" s="294"/>
      <c r="AO120" s="599"/>
      <c r="AP120" s="294"/>
      <c r="AQ120" s="294"/>
      <c r="AR120" s="294"/>
      <c r="AS120" s="294"/>
    </row>
    <row r="121" spans="2:45" customFormat="1" hidden="1" outlineLevel="1">
      <c r="B121" s="1166"/>
      <c r="C121" s="121" t="s">
        <v>297</v>
      </c>
      <c r="D121" s="652"/>
      <c r="E121" s="294"/>
      <c r="F121" s="652"/>
      <c r="G121" s="652"/>
      <c r="H121" s="652"/>
      <c r="I121" s="294"/>
      <c r="J121" s="121"/>
      <c r="K121" s="294"/>
      <c r="L121" s="1015"/>
      <c r="M121" s="1015"/>
      <c r="N121" s="1015"/>
      <c r="O121" s="1015"/>
      <c r="P121" s="1015"/>
      <c r="Q121" s="1015"/>
      <c r="R121" s="1015"/>
      <c r="S121" s="1015"/>
      <c r="T121" s="1015"/>
      <c r="U121" s="1015"/>
      <c r="V121" s="1015"/>
      <c r="W121" s="1015"/>
      <c r="X121" s="1015"/>
      <c r="Y121" s="1015"/>
      <c r="Z121" s="1015"/>
      <c r="AA121" s="1015"/>
      <c r="AB121" s="1015"/>
      <c r="AC121" s="1015"/>
      <c r="AD121" s="1015"/>
      <c r="AE121" s="1015"/>
      <c r="AF121" s="294"/>
      <c r="AG121" s="294"/>
      <c r="AH121" s="653"/>
      <c r="AI121" s="652"/>
      <c r="AJ121" s="294"/>
      <c r="AK121" s="652"/>
      <c r="AL121" s="652"/>
      <c r="AM121" s="652"/>
      <c r="AN121" s="294"/>
      <c r="AO121" s="599"/>
      <c r="AP121" s="294"/>
      <c r="AQ121" s="294"/>
      <c r="AR121" s="294"/>
      <c r="AS121" s="294"/>
    </row>
    <row r="122" spans="2:45" customFormat="1" ht="21" hidden="1" outlineLevel="1">
      <c r="B122" s="1166"/>
      <c r="C122" s="117" t="s">
        <v>147</v>
      </c>
      <c r="D122" s="665">
        <f>CEILING(AI122*$D$47,5)</f>
        <v>8135</v>
      </c>
      <c r="E122" s="119"/>
      <c r="F122" s="654">
        <f>CEILING(AK122*$D$47,5)</f>
        <v>4755</v>
      </c>
      <c r="G122" s="654">
        <f>CEILING(AL122*$D$47,5)</f>
        <v>8025</v>
      </c>
      <c r="H122" s="654">
        <f>CEILING(AM122*$D$47,5)</f>
        <v>11250</v>
      </c>
      <c r="I122" s="654">
        <v>3320</v>
      </c>
      <c r="J122" s="654">
        <v>1685</v>
      </c>
      <c r="K122" s="119"/>
      <c r="L122" s="1017"/>
      <c r="M122" s="1017"/>
      <c r="N122" s="1017"/>
      <c r="O122" s="1017"/>
      <c r="P122" s="1017"/>
      <c r="Q122" s="1017"/>
      <c r="R122" s="1017"/>
      <c r="S122" s="1017"/>
      <c r="T122" s="1017"/>
      <c r="U122" s="1017"/>
      <c r="V122" s="1017"/>
      <c r="W122" s="1017"/>
      <c r="X122" s="1017"/>
      <c r="Y122" s="1017"/>
      <c r="Z122" s="1017"/>
      <c r="AA122" s="1017"/>
      <c r="AB122" s="1017"/>
      <c r="AC122" s="1017"/>
      <c r="AD122" s="1017"/>
      <c r="AE122" s="1017"/>
      <c r="AF122" s="119"/>
      <c r="AG122" s="119"/>
      <c r="AH122" s="460"/>
      <c r="AI122" s="665">
        <v>7745</v>
      </c>
      <c r="AJ122" s="119"/>
      <c r="AK122" s="654">
        <v>4525</v>
      </c>
      <c r="AL122" s="654">
        <v>7640</v>
      </c>
      <c r="AM122" s="654">
        <v>10710</v>
      </c>
      <c r="AN122" s="599">
        <v>3018</v>
      </c>
      <c r="AO122" s="599">
        <v>1534</v>
      </c>
      <c r="AP122" s="294"/>
      <c r="AQ122" s="669">
        <v>3795</v>
      </c>
      <c r="AR122" s="294"/>
      <c r="AS122" s="294"/>
    </row>
    <row r="123" spans="2:45" customFormat="1" hidden="1" outlineLevel="1">
      <c r="B123" s="1166"/>
      <c r="C123" s="121" t="s">
        <v>298</v>
      </c>
      <c r="D123" s="294"/>
      <c r="E123" s="294"/>
      <c r="F123" s="294"/>
      <c r="G123" s="294"/>
      <c r="H123" s="294"/>
      <c r="I123" s="294"/>
      <c r="J123" s="121"/>
      <c r="K123" s="294"/>
      <c r="L123" s="1015"/>
      <c r="M123" s="1015"/>
      <c r="N123" s="1015"/>
      <c r="O123" s="1015"/>
      <c r="P123" s="1015"/>
      <c r="Q123" s="1015"/>
      <c r="R123" s="1015"/>
      <c r="S123" s="1015"/>
      <c r="T123" s="1015"/>
      <c r="U123" s="1015"/>
      <c r="V123" s="1015"/>
      <c r="W123" s="1015"/>
      <c r="X123" s="1015"/>
      <c r="Y123" s="1015"/>
      <c r="Z123" s="1015"/>
      <c r="AA123" s="1015"/>
      <c r="AB123" s="1015"/>
      <c r="AC123" s="1015"/>
      <c r="AD123" s="1015"/>
      <c r="AE123" s="1015"/>
      <c r="AF123" s="294"/>
      <c r="AG123" s="294"/>
      <c r="AH123" s="653"/>
      <c r="AI123" s="294"/>
      <c r="AJ123" s="294"/>
      <c r="AK123" s="294"/>
      <c r="AL123" s="294"/>
      <c r="AM123" s="294"/>
      <c r="AN123" s="294"/>
      <c r="AO123" s="294"/>
      <c r="AP123" s="294"/>
      <c r="AQ123" s="294"/>
      <c r="AR123" s="294"/>
      <c r="AS123" s="294"/>
    </row>
    <row r="124" spans="2:45" customFormat="1" ht="21" hidden="1" outlineLevel="1">
      <c r="B124" s="1166"/>
      <c r="C124" s="117" t="s">
        <v>147</v>
      </c>
      <c r="D124" s="119"/>
      <c r="E124" s="119"/>
      <c r="F124" s="119"/>
      <c r="G124" s="654">
        <f>CEILING(AL124*$D$47,5)</f>
        <v>8425</v>
      </c>
      <c r="H124" s="654">
        <f>CEILING(AM124*$D$47,5)</f>
        <v>11250</v>
      </c>
      <c r="I124" s="119"/>
      <c r="J124" s="119"/>
      <c r="K124" s="119"/>
      <c r="L124" s="1017"/>
      <c r="M124" s="1017"/>
      <c r="N124" s="1017"/>
      <c r="O124" s="1017"/>
      <c r="P124" s="1017"/>
      <c r="Q124" s="1017"/>
      <c r="R124" s="1017"/>
      <c r="S124" s="1017"/>
      <c r="T124" s="1017"/>
      <c r="U124" s="1017"/>
      <c r="V124" s="1017"/>
      <c r="W124" s="1017"/>
      <c r="X124" s="1017"/>
      <c r="Y124" s="1017"/>
      <c r="Z124" s="1017"/>
      <c r="AA124" s="1017"/>
      <c r="AB124" s="1017"/>
      <c r="AC124" s="1017"/>
      <c r="AD124" s="1017"/>
      <c r="AE124" s="1017"/>
      <c r="AF124" s="119"/>
      <c r="AG124" s="654">
        <v>4365</v>
      </c>
      <c r="AH124" s="670">
        <v>2410</v>
      </c>
      <c r="AI124" s="119"/>
      <c r="AJ124" s="119"/>
      <c r="AK124" s="119"/>
      <c r="AL124" s="654">
        <v>8020</v>
      </c>
      <c r="AM124" s="654">
        <v>10710</v>
      </c>
      <c r="AN124" s="294"/>
      <c r="AO124" s="294"/>
      <c r="AP124" s="294"/>
      <c r="AQ124" s="294"/>
      <c r="AR124" s="599">
        <v>3970</v>
      </c>
      <c r="AS124" s="599">
        <v>2190</v>
      </c>
    </row>
    <row r="125" spans="2:45" customFormat="1" hidden="1" outlineLevel="1">
      <c r="B125" s="1166"/>
      <c r="C125" s="121" t="s">
        <v>299</v>
      </c>
      <c r="D125" s="294"/>
      <c r="E125" s="294"/>
      <c r="F125" s="294"/>
      <c r="G125" s="294"/>
      <c r="H125" s="294"/>
      <c r="I125" s="294"/>
      <c r="J125" s="121"/>
      <c r="K125" s="294"/>
      <c r="L125" s="1015"/>
      <c r="M125" s="1015"/>
      <c r="N125" s="1015"/>
      <c r="O125" s="1015"/>
      <c r="P125" s="1015"/>
      <c r="Q125" s="1015"/>
      <c r="R125" s="1015"/>
      <c r="S125" s="1015"/>
      <c r="T125" s="1015"/>
      <c r="U125" s="1015"/>
      <c r="V125" s="1015"/>
      <c r="W125" s="1015"/>
      <c r="X125" s="1015"/>
      <c r="Y125" s="1015"/>
      <c r="Z125" s="1015"/>
      <c r="AA125" s="1015"/>
      <c r="AB125" s="1015"/>
      <c r="AC125" s="1015"/>
      <c r="AD125" s="1015"/>
      <c r="AE125" s="1015"/>
      <c r="AF125" s="294"/>
      <c r="AG125" s="294"/>
      <c r="AH125" s="653"/>
      <c r="AI125" s="294"/>
      <c r="AJ125" s="294"/>
      <c r="AK125" s="294"/>
      <c r="AL125" s="294"/>
      <c r="AM125" s="294"/>
      <c r="AN125" s="294"/>
      <c r="AO125" s="294"/>
      <c r="AP125" s="294"/>
      <c r="AQ125" s="294"/>
      <c r="AR125" s="599"/>
      <c r="AS125" s="599"/>
    </row>
    <row r="126" spans="2:45" customFormat="1" ht="21" hidden="1" outlineLevel="1">
      <c r="B126" s="1167"/>
      <c r="C126" s="117" t="s">
        <v>147</v>
      </c>
      <c r="D126" s="119"/>
      <c r="E126" s="119"/>
      <c r="F126" s="119"/>
      <c r="G126" s="654">
        <f>CEILING(AL126*$D$47,5)</f>
        <v>8425</v>
      </c>
      <c r="H126" s="654">
        <f>CEILING(AM126*$D$47,5)</f>
        <v>11250</v>
      </c>
      <c r="I126" s="119"/>
      <c r="J126" s="119"/>
      <c r="K126" s="119"/>
      <c r="L126" s="1017"/>
      <c r="M126" s="1017"/>
      <c r="N126" s="1017"/>
      <c r="O126" s="1017"/>
      <c r="P126" s="1017"/>
      <c r="Q126" s="1017"/>
      <c r="R126" s="1017"/>
      <c r="S126" s="1017"/>
      <c r="T126" s="1017"/>
      <c r="U126" s="1017"/>
      <c r="V126" s="1017"/>
      <c r="W126" s="1017"/>
      <c r="X126" s="1017"/>
      <c r="Y126" s="1017"/>
      <c r="Z126" s="1017"/>
      <c r="AA126" s="1017"/>
      <c r="AB126" s="1017"/>
      <c r="AC126" s="1017"/>
      <c r="AD126" s="1017"/>
      <c r="AE126" s="1017"/>
      <c r="AF126" s="119"/>
      <c r="AG126" s="654">
        <v>4195</v>
      </c>
      <c r="AH126" s="670">
        <v>2410</v>
      </c>
      <c r="AI126" s="119"/>
      <c r="AJ126" s="119"/>
      <c r="AK126" s="119"/>
      <c r="AL126" s="654">
        <v>8020</v>
      </c>
      <c r="AM126" s="654">
        <v>10710</v>
      </c>
      <c r="AN126" s="294"/>
      <c r="AO126" s="294"/>
      <c r="AP126" s="294"/>
      <c r="AQ126" s="294"/>
      <c r="AR126" s="599">
        <v>3814</v>
      </c>
      <c r="AS126" s="599">
        <v>2190</v>
      </c>
    </row>
    <row r="127" spans="2:45" hidden="1" outlineLevel="1">
      <c r="AI127" s="244"/>
      <c r="AJ127" s="244"/>
      <c r="AK127" s="244"/>
      <c r="AL127" s="244"/>
      <c r="AM127" s="244"/>
    </row>
    <row r="128" spans="2:45" collapsed="1">
      <c r="B128" s="368"/>
      <c r="C128" s="368" t="s">
        <v>305</v>
      </c>
      <c r="D128" s="368"/>
      <c r="E128" s="368"/>
      <c r="F128" s="368"/>
      <c r="G128" s="368"/>
      <c r="H128" s="368"/>
      <c r="I128" s="368"/>
      <c r="J128" s="368"/>
      <c r="K128" s="368"/>
      <c r="L128" s="368"/>
      <c r="M128" s="368"/>
      <c r="N128" s="368"/>
      <c r="O128" s="368"/>
      <c r="P128" s="368"/>
      <c r="Q128" s="368"/>
      <c r="R128" s="368"/>
      <c r="S128" s="368"/>
      <c r="T128" s="368"/>
      <c r="U128" s="368"/>
      <c r="V128" s="368"/>
      <c r="W128" s="368"/>
      <c r="X128" s="368"/>
      <c r="Y128" s="368"/>
      <c r="Z128" s="368"/>
      <c r="AA128" s="368"/>
      <c r="AB128" s="368"/>
      <c r="AC128" s="368"/>
      <c r="AD128" s="368"/>
      <c r="AE128" s="368"/>
      <c r="AF128" s="368"/>
      <c r="AG128" s="368"/>
      <c r="AH128" s="368"/>
      <c r="AI128" s="170"/>
      <c r="AJ128" s="170"/>
      <c r="AK128" s="170"/>
      <c r="AL128" s="170"/>
      <c r="AM128" s="170" t="e">
        <f>H63/AM63-1</f>
        <v>#DIV/0!</v>
      </c>
    </row>
    <row r="129" spans="2:34" hidden="1" outlineLevel="1">
      <c r="B129" s="1250" t="s">
        <v>257</v>
      </c>
      <c r="C129" s="1250"/>
      <c r="D129" s="1261" t="s">
        <v>70</v>
      </c>
      <c r="E129" s="1262"/>
      <c r="F129" s="1262"/>
      <c r="G129" s="1262"/>
      <c r="H129" s="1263"/>
      <c r="I129" s="1256" t="s">
        <v>272</v>
      </c>
      <c r="J129" s="1256"/>
      <c r="K129" s="368"/>
      <c r="L129" s="368"/>
      <c r="M129" s="368"/>
      <c r="N129" s="368"/>
      <c r="O129" s="368"/>
      <c r="P129" s="368"/>
      <c r="Q129" s="368"/>
      <c r="R129" s="368"/>
      <c r="S129" s="368"/>
      <c r="T129" s="368"/>
      <c r="U129" s="368"/>
      <c r="V129" s="368"/>
      <c r="W129" s="368"/>
      <c r="X129" s="368"/>
      <c r="Y129" s="368"/>
      <c r="Z129" s="368"/>
      <c r="AA129" s="368"/>
      <c r="AB129" s="368"/>
      <c r="AC129" s="368"/>
      <c r="AD129" s="368"/>
      <c r="AE129" s="368"/>
      <c r="AF129" s="368"/>
      <c r="AG129" s="368"/>
      <c r="AH129" s="368"/>
    </row>
    <row r="130" spans="2:34" hidden="1" outlineLevel="1">
      <c r="B130" s="1250"/>
      <c r="C130" s="1250"/>
      <c r="D130" s="671" t="s">
        <v>259</v>
      </c>
      <c r="E130" s="671" t="s">
        <v>260</v>
      </c>
      <c r="F130" s="671" t="s">
        <v>261</v>
      </c>
      <c r="G130" s="671" t="s">
        <v>262</v>
      </c>
      <c r="H130" s="671" t="s">
        <v>263</v>
      </c>
      <c r="I130" s="671" t="s">
        <v>264</v>
      </c>
      <c r="J130" s="671" t="s">
        <v>265</v>
      </c>
      <c r="K130" s="368"/>
      <c r="L130" s="368"/>
      <c r="M130" s="368"/>
      <c r="N130" s="368"/>
      <c r="O130" s="368"/>
      <c r="P130" s="368"/>
      <c r="Q130" s="368"/>
      <c r="R130" s="368"/>
      <c r="S130" s="368"/>
      <c r="T130" s="368"/>
      <c r="U130" s="368"/>
      <c r="V130" s="368"/>
      <c r="W130" s="368"/>
      <c r="X130" s="368"/>
      <c r="Y130" s="368"/>
      <c r="Z130" s="368"/>
      <c r="AA130" s="368"/>
      <c r="AB130" s="368"/>
      <c r="AC130" s="368"/>
      <c r="AD130" s="368"/>
      <c r="AE130" s="368"/>
      <c r="AF130" s="368"/>
      <c r="AG130" s="368"/>
      <c r="AH130" s="368"/>
    </row>
    <row r="131" spans="2:34" hidden="1" outlineLevel="1">
      <c r="B131" s="1251" t="s">
        <v>96</v>
      </c>
      <c r="C131" s="1252"/>
      <c r="D131" s="139" t="s">
        <v>123</v>
      </c>
      <c r="E131" s="139" t="s">
        <v>123</v>
      </c>
      <c r="F131" s="139" t="s">
        <v>123</v>
      </c>
      <c r="G131" s="139" t="s">
        <v>123</v>
      </c>
      <c r="H131" s="139" t="s">
        <v>123</v>
      </c>
      <c r="I131" s="139" t="s">
        <v>123</v>
      </c>
      <c r="J131" s="139" t="s">
        <v>123</v>
      </c>
      <c r="K131" s="368"/>
      <c r="L131" s="368"/>
      <c r="M131" s="368"/>
      <c r="N131" s="368"/>
      <c r="O131" s="368"/>
      <c r="P131" s="368"/>
      <c r="Q131" s="368"/>
      <c r="R131" s="368"/>
      <c r="S131" s="368"/>
      <c r="T131" s="368"/>
      <c r="U131" s="368"/>
      <c r="V131" s="368"/>
      <c r="W131" s="368"/>
      <c r="X131" s="368"/>
      <c r="Y131" s="368"/>
      <c r="Z131" s="368"/>
      <c r="AA131" s="368"/>
      <c r="AB131" s="368"/>
      <c r="AC131" s="368"/>
      <c r="AD131" s="368"/>
      <c r="AE131" s="368"/>
      <c r="AF131" s="368"/>
      <c r="AG131" s="368"/>
      <c r="AH131" s="368"/>
    </row>
    <row r="132" spans="2:34" hidden="1" outlineLevel="1">
      <c r="B132" s="1251" t="s">
        <v>100</v>
      </c>
      <c r="C132" s="1252"/>
      <c r="D132" s="139" t="s">
        <v>101</v>
      </c>
      <c r="E132" s="139" t="s">
        <v>101</v>
      </c>
      <c r="F132" s="139" t="s">
        <v>101</v>
      </c>
      <c r="G132" s="139" t="s">
        <v>101</v>
      </c>
      <c r="H132" s="139" t="s">
        <v>101</v>
      </c>
      <c r="I132" s="139" t="s">
        <v>102</v>
      </c>
      <c r="J132" s="139" t="s">
        <v>102</v>
      </c>
      <c r="K132" s="368"/>
      <c r="L132" s="368"/>
      <c r="M132" s="368"/>
      <c r="N132" s="368"/>
      <c r="O132" s="368"/>
      <c r="P132" s="368"/>
      <c r="Q132" s="368"/>
      <c r="R132" s="368"/>
      <c r="S132" s="368"/>
      <c r="T132" s="368"/>
      <c r="U132" s="368"/>
      <c r="V132" s="368"/>
      <c r="W132" s="368"/>
      <c r="X132" s="368"/>
      <c r="Y132" s="368"/>
      <c r="Z132" s="368"/>
      <c r="AA132" s="368"/>
      <c r="AB132" s="368"/>
      <c r="AC132" s="368"/>
      <c r="AD132" s="368"/>
      <c r="AE132" s="368"/>
      <c r="AF132" s="368"/>
      <c r="AG132" s="368"/>
      <c r="AH132" s="368"/>
    </row>
    <row r="133" spans="2:34" hidden="1" outlineLevel="1">
      <c r="B133" s="1247" t="s">
        <v>146</v>
      </c>
      <c r="C133" s="203" t="s">
        <v>266</v>
      </c>
      <c r="D133" s="599"/>
      <c r="E133" s="599"/>
      <c r="F133" s="599"/>
      <c r="G133" s="599"/>
      <c r="H133" s="599"/>
      <c r="I133" s="203"/>
      <c r="J133" s="599"/>
      <c r="K133" s="368"/>
      <c r="L133" s="368"/>
      <c r="M133" s="368"/>
      <c r="N133" s="368"/>
      <c r="O133" s="368"/>
      <c r="P133" s="368"/>
      <c r="Q133" s="368"/>
      <c r="R133" s="368"/>
      <c r="S133" s="368"/>
      <c r="T133" s="368"/>
      <c r="U133" s="368"/>
      <c r="V133" s="368"/>
      <c r="W133" s="368"/>
      <c r="X133" s="368"/>
      <c r="Y133" s="368"/>
      <c r="Z133" s="368"/>
      <c r="AA133" s="368"/>
      <c r="AB133" s="368"/>
      <c r="AC133" s="368"/>
      <c r="AD133" s="368"/>
      <c r="AE133" s="368"/>
      <c r="AF133" s="368"/>
      <c r="AG133" s="368"/>
      <c r="AH133" s="368"/>
    </row>
    <row r="134" spans="2:34" ht="21" hidden="1" outlineLevel="1">
      <c r="B134" s="1248"/>
      <c r="C134" s="201" t="s">
        <v>147</v>
      </c>
      <c r="D134" s="202">
        <v>3820</v>
      </c>
      <c r="E134" s="202">
        <v>3820</v>
      </c>
      <c r="F134" s="202">
        <v>4300</v>
      </c>
      <c r="G134" s="202">
        <v>4275</v>
      </c>
      <c r="H134" s="202"/>
      <c r="I134" s="202">
        <v>1650</v>
      </c>
      <c r="J134" s="202">
        <v>595</v>
      </c>
      <c r="K134" s="677"/>
      <c r="L134" s="677"/>
      <c r="M134" s="677"/>
      <c r="N134" s="677"/>
      <c r="O134" s="677"/>
      <c r="P134" s="677"/>
      <c r="Q134" s="677"/>
      <c r="R134" s="677"/>
      <c r="S134" s="677"/>
      <c r="T134" s="677"/>
      <c r="U134" s="677"/>
      <c r="V134" s="677"/>
      <c r="W134" s="677"/>
      <c r="X134" s="677"/>
      <c r="Y134" s="677"/>
      <c r="Z134" s="677"/>
      <c r="AA134" s="677"/>
      <c r="AB134" s="677"/>
      <c r="AC134" s="677"/>
      <c r="AD134" s="677"/>
      <c r="AE134" s="677"/>
      <c r="AF134" s="677"/>
      <c r="AG134" s="677"/>
      <c r="AH134" s="677"/>
    </row>
    <row r="135" spans="2:34" hidden="1" outlineLevel="1">
      <c r="B135" s="1248"/>
      <c r="C135" s="140" t="s">
        <v>267</v>
      </c>
      <c r="D135" s="599"/>
      <c r="E135" s="599"/>
      <c r="F135" s="599"/>
      <c r="G135" s="599"/>
      <c r="H135" s="599"/>
      <c r="I135" s="140"/>
      <c r="J135" s="599"/>
      <c r="K135" s="368"/>
      <c r="L135" s="368"/>
      <c r="M135" s="368"/>
      <c r="N135" s="368"/>
      <c r="O135" s="368"/>
      <c r="P135" s="368"/>
      <c r="Q135" s="368"/>
      <c r="R135" s="368"/>
      <c r="S135" s="368"/>
      <c r="T135" s="368"/>
      <c r="U135" s="368"/>
      <c r="V135" s="368"/>
      <c r="W135" s="368"/>
      <c r="X135" s="368"/>
      <c r="Y135" s="368"/>
      <c r="Z135" s="368"/>
      <c r="AA135" s="368"/>
      <c r="AB135" s="368"/>
      <c r="AC135" s="368"/>
      <c r="AD135" s="368"/>
      <c r="AE135" s="368"/>
      <c r="AF135" s="368"/>
      <c r="AG135" s="368"/>
      <c r="AH135" s="368"/>
    </row>
    <row r="136" spans="2:34" hidden="1" outlineLevel="1">
      <c r="B136" s="1248"/>
      <c r="C136" s="203" t="s">
        <v>268</v>
      </c>
      <c r="D136" s="599"/>
      <c r="E136" s="599"/>
      <c r="F136" s="599"/>
      <c r="G136" s="599"/>
      <c r="H136" s="599"/>
      <c r="I136" s="203"/>
      <c r="J136" s="599"/>
      <c r="K136" s="368"/>
      <c r="L136" s="368"/>
      <c r="M136" s="368"/>
      <c r="N136" s="368"/>
      <c r="O136" s="368"/>
      <c r="P136" s="368"/>
      <c r="Q136" s="368"/>
      <c r="R136" s="368"/>
      <c r="S136" s="368"/>
      <c r="T136" s="368"/>
      <c r="U136" s="368"/>
      <c r="V136" s="368"/>
      <c r="W136" s="368"/>
      <c r="X136" s="368"/>
      <c r="Y136" s="368"/>
      <c r="Z136" s="368"/>
      <c r="AA136" s="368"/>
      <c r="AB136" s="368"/>
      <c r="AC136" s="368"/>
      <c r="AD136" s="368"/>
      <c r="AE136" s="368"/>
      <c r="AF136" s="368"/>
      <c r="AG136" s="368"/>
      <c r="AH136" s="368"/>
    </row>
    <row r="137" spans="2:34" hidden="1" outlineLevel="1">
      <c r="B137" s="1248"/>
      <c r="C137" s="203" t="s">
        <v>269</v>
      </c>
      <c r="D137" s="599"/>
      <c r="E137" s="599"/>
      <c r="F137" s="599"/>
      <c r="G137" s="599"/>
      <c r="H137" s="599"/>
      <c r="I137" s="203"/>
      <c r="J137" s="599"/>
      <c r="K137" s="368"/>
      <c r="L137" s="368"/>
      <c r="M137" s="368"/>
      <c r="N137" s="368"/>
      <c r="O137" s="368"/>
      <c r="P137" s="368"/>
      <c r="Q137" s="368"/>
      <c r="R137" s="368"/>
      <c r="S137" s="368"/>
      <c r="T137" s="368"/>
      <c r="U137" s="368"/>
      <c r="V137" s="368"/>
      <c r="W137" s="368"/>
      <c r="X137" s="368"/>
      <c r="Y137" s="368"/>
      <c r="Z137" s="368"/>
      <c r="AA137" s="368"/>
      <c r="AB137" s="368"/>
      <c r="AC137" s="368"/>
      <c r="AD137" s="368"/>
      <c r="AE137" s="368"/>
      <c r="AF137" s="368"/>
      <c r="AG137" s="368"/>
      <c r="AH137" s="368"/>
    </row>
    <row r="138" spans="2:34" hidden="1" outlineLevel="1">
      <c r="B138" s="1248"/>
      <c r="C138" s="203" t="s">
        <v>270</v>
      </c>
      <c r="D138" s="599"/>
      <c r="E138" s="599"/>
      <c r="F138" s="599"/>
      <c r="G138" s="599"/>
      <c r="H138" s="599"/>
      <c r="I138" s="203"/>
      <c r="J138" s="599"/>
      <c r="K138" s="368"/>
      <c r="L138" s="368"/>
      <c r="M138" s="368"/>
      <c r="N138" s="368"/>
      <c r="O138" s="368"/>
      <c r="P138" s="368"/>
      <c r="Q138" s="368"/>
      <c r="R138" s="368"/>
      <c r="S138" s="368"/>
      <c r="T138" s="368"/>
      <c r="U138" s="368"/>
      <c r="V138" s="368"/>
      <c r="W138" s="368"/>
      <c r="X138" s="368"/>
      <c r="Y138" s="368"/>
      <c r="Z138" s="368"/>
      <c r="AA138" s="368"/>
      <c r="AB138" s="368"/>
      <c r="AC138" s="368"/>
      <c r="AD138" s="368"/>
      <c r="AE138" s="368"/>
      <c r="AF138" s="368"/>
      <c r="AG138" s="368"/>
      <c r="AH138" s="368"/>
    </row>
    <row r="139" spans="2:34" ht="21" hidden="1" outlineLevel="1">
      <c r="B139" s="1248"/>
      <c r="C139" s="201" t="s">
        <v>147</v>
      </c>
      <c r="D139" s="202">
        <v>3505</v>
      </c>
      <c r="E139" s="202">
        <v>3505</v>
      </c>
      <c r="F139" s="202">
        <v>3860</v>
      </c>
      <c r="G139" s="202">
        <v>3965</v>
      </c>
      <c r="H139" s="202">
        <v>3860</v>
      </c>
      <c r="I139" s="202">
        <v>1590</v>
      </c>
      <c r="J139" s="202">
        <v>595</v>
      </c>
      <c r="K139" s="368"/>
      <c r="L139" s="368"/>
      <c r="M139" s="368"/>
      <c r="N139" s="368"/>
      <c r="O139" s="368"/>
      <c r="P139" s="368"/>
      <c r="Q139" s="368"/>
      <c r="R139" s="368"/>
      <c r="S139" s="368"/>
      <c r="T139" s="368"/>
      <c r="U139" s="368"/>
      <c r="V139" s="368"/>
      <c r="W139" s="368"/>
      <c r="X139" s="368"/>
      <c r="Y139" s="368"/>
      <c r="Z139" s="368"/>
      <c r="AA139" s="368"/>
      <c r="AB139" s="368"/>
      <c r="AC139" s="368"/>
      <c r="AD139" s="368"/>
      <c r="AE139" s="368"/>
      <c r="AF139" s="368"/>
      <c r="AG139" s="368"/>
      <c r="AH139" s="368"/>
    </row>
    <row r="140" spans="2:34" hidden="1" outlineLevel="1">
      <c r="B140" s="1248"/>
      <c r="C140" s="203" t="s">
        <v>271</v>
      </c>
      <c r="D140" s="599"/>
      <c r="E140" s="599"/>
      <c r="F140" s="599"/>
      <c r="G140" s="599"/>
      <c r="H140" s="599"/>
      <c r="I140" s="203"/>
      <c r="J140" s="599"/>
      <c r="K140" s="368"/>
      <c r="L140" s="368"/>
      <c r="M140" s="368"/>
      <c r="N140" s="368"/>
      <c r="O140" s="368"/>
      <c r="P140" s="368"/>
      <c r="Q140" s="368"/>
      <c r="R140" s="368"/>
      <c r="S140" s="368"/>
      <c r="T140" s="368"/>
      <c r="U140" s="368"/>
      <c r="V140" s="368"/>
      <c r="W140" s="368"/>
      <c r="X140" s="368"/>
      <c r="Y140" s="368"/>
      <c r="Z140" s="368"/>
      <c r="AA140" s="368"/>
      <c r="AB140" s="368"/>
      <c r="AC140" s="368"/>
      <c r="AD140" s="368"/>
      <c r="AE140" s="368"/>
      <c r="AF140" s="368"/>
      <c r="AG140" s="368"/>
      <c r="AH140" s="368"/>
    </row>
    <row r="141" spans="2:34" ht="21" hidden="1" outlineLevel="1">
      <c r="B141" s="1249"/>
      <c r="C141" s="201" t="s">
        <v>147</v>
      </c>
      <c r="D141" s="202">
        <v>4520</v>
      </c>
      <c r="E141" s="202"/>
      <c r="F141" s="202"/>
      <c r="G141" s="202"/>
      <c r="H141" s="202"/>
      <c r="I141" s="202">
        <v>1960</v>
      </c>
      <c r="J141" s="202">
        <v>890</v>
      </c>
      <c r="K141" s="368"/>
      <c r="L141" s="368"/>
      <c r="M141" s="368"/>
      <c r="N141" s="368"/>
      <c r="O141" s="368"/>
      <c r="P141" s="368"/>
      <c r="Q141" s="368"/>
      <c r="R141" s="368"/>
      <c r="S141" s="368"/>
      <c r="T141" s="368"/>
      <c r="U141" s="368"/>
      <c r="V141" s="368"/>
      <c r="W141" s="368"/>
      <c r="X141" s="368"/>
      <c r="Y141" s="368"/>
      <c r="Z141" s="368"/>
      <c r="AA141" s="368"/>
      <c r="AB141" s="368"/>
      <c r="AC141" s="368"/>
      <c r="AD141" s="368"/>
      <c r="AE141" s="368"/>
      <c r="AF141" s="368"/>
      <c r="AG141" s="368"/>
      <c r="AH141" s="368"/>
    </row>
    <row r="142" spans="2:34" hidden="1" outlineLevel="1">
      <c r="B142" s="368"/>
      <c r="C142" s="368"/>
      <c r="D142" s="368"/>
      <c r="E142" s="368"/>
      <c r="F142" s="368"/>
      <c r="G142" s="368"/>
      <c r="H142" s="368"/>
      <c r="I142" s="368"/>
      <c r="J142" s="368"/>
      <c r="K142" s="368"/>
      <c r="L142" s="368"/>
      <c r="M142" s="368"/>
      <c r="N142" s="368"/>
      <c r="O142" s="368"/>
      <c r="P142" s="368"/>
      <c r="Q142" s="368"/>
      <c r="R142" s="368"/>
      <c r="S142" s="368"/>
      <c r="T142" s="368"/>
      <c r="U142" s="368"/>
      <c r="V142" s="368"/>
      <c r="W142" s="368"/>
      <c r="X142" s="368"/>
      <c r="Y142" s="368"/>
      <c r="Z142" s="368"/>
      <c r="AA142" s="368"/>
      <c r="AB142" s="368"/>
      <c r="AC142" s="368"/>
      <c r="AD142" s="368"/>
      <c r="AE142" s="368"/>
      <c r="AF142" s="368"/>
      <c r="AG142" s="368"/>
      <c r="AH142" s="368"/>
    </row>
    <row r="143" spans="2:34" hidden="1" outlineLevel="1">
      <c r="B143" s="589"/>
      <c r="C143" s="589"/>
      <c r="D143" s="589"/>
      <c r="E143" s="589"/>
      <c r="F143" s="589"/>
      <c r="G143" s="589"/>
      <c r="H143" s="589"/>
      <c r="I143" s="589"/>
      <c r="J143" s="589"/>
      <c r="K143" s="368"/>
      <c r="L143" s="368"/>
      <c r="M143" s="368"/>
      <c r="N143" s="368"/>
      <c r="O143" s="368"/>
      <c r="P143" s="368"/>
      <c r="Q143" s="368"/>
      <c r="R143" s="368"/>
      <c r="S143" s="368"/>
      <c r="T143" s="368"/>
      <c r="U143" s="368"/>
      <c r="V143" s="368"/>
      <c r="W143" s="368"/>
      <c r="X143" s="368"/>
      <c r="Y143" s="368"/>
      <c r="Z143" s="368"/>
      <c r="AA143" s="368"/>
      <c r="AB143" s="368"/>
      <c r="AC143" s="368"/>
      <c r="AD143" s="368"/>
      <c r="AE143" s="368"/>
      <c r="AF143" s="368"/>
      <c r="AG143" s="368"/>
      <c r="AH143" s="368"/>
    </row>
    <row r="144" spans="2:34" hidden="1" outlineLevel="1">
      <c r="B144" s="1250" t="s">
        <v>257</v>
      </c>
      <c r="C144" s="1250"/>
      <c r="D144" s="491" t="s">
        <v>70</v>
      </c>
      <c r="E144" s="491" t="s">
        <v>272</v>
      </c>
      <c r="F144" s="491" t="s">
        <v>70</v>
      </c>
      <c r="G144" s="491" t="s">
        <v>272</v>
      </c>
      <c r="H144" s="491" t="s">
        <v>70</v>
      </c>
      <c r="I144" s="1257" t="s">
        <v>272</v>
      </c>
      <c r="J144" s="1258"/>
      <c r="K144" s="368"/>
      <c r="L144" s="368"/>
      <c r="M144" s="368"/>
      <c r="N144" s="368"/>
      <c r="O144" s="368"/>
      <c r="P144" s="368"/>
      <c r="Q144" s="368"/>
      <c r="R144" s="368"/>
      <c r="S144" s="368"/>
      <c r="T144" s="368"/>
      <c r="U144" s="368"/>
      <c r="V144" s="368"/>
      <c r="W144" s="368"/>
      <c r="X144" s="368"/>
      <c r="Y144" s="368"/>
      <c r="Z144" s="368"/>
      <c r="AA144" s="368"/>
      <c r="AB144" s="368"/>
      <c r="AC144" s="368"/>
      <c r="AD144" s="368"/>
      <c r="AE144" s="368"/>
      <c r="AF144" s="368"/>
      <c r="AG144" s="368"/>
      <c r="AH144" s="368"/>
    </row>
    <row r="145" spans="2:34" hidden="1" outlineLevel="1">
      <c r="B145" s="1250"/>
      <c r="C145" s="1250"/>
      <c r="D145" s="601" t="s">
        <v>273</v>
      </c>
      <c r="E145" s="601" t="s">
        <v>274</v>
      </c>
      <c r="F145" s="601" t="s">
        <v>275</v>
      </c>
      <c r="G145" s="601" t="s">
        <v>276</v>
      </c>
      <c r="H145" s="599" t="s">
        <v>277</v>
      </c>
      <c r="I145" s="599" t="s">
        <v>278</v>
      </c>
      <c r="J145" s="599" t="s">
        <v>279</v>
      </c>
      <c r="K145" s="368"/>
      <c r="L145" s="368"/>
      <c r="M145" s="368"/>
      <c r="N145" s="368"/>
      <c r="O145" s="368"/>
      <c r="P145" s="368"/>
      <c r="Q145" s="368"/>
      <c r="R145" s="368"/>
      <c r="S145" s="368"/>
      <c r="T145" s="368"/>
      <c r="U145" s="368"/>
      <c r="V145" s="368"/>
      <c r="W145" s="368"/>
      <c r="X145" s="368"/>
      <c r="Y145" s="368"/>
      <c r="Z145" s="368"/>
      <c r="AA145" s="368"/>
      <c r="AB145" s="368"/>
      <c r="AC145" s="368"/>
      <c r="AD145" s="368"/>
      <c r="AE145" s="368"/>
      <c r="AF145" s="368"/>
      <c r="AG145" s="368"/>
      <c r="AH145" s="368"/>
    </row>
    <row r="146" spans="2:34" hidden="1" outlineLevel="1">
      <c r="B146" s="1251" t="s">
        <v>96</v>
      </c>
      <c r="C146" s="1252"/>
      <c r="D146" s="139" t="s">
        <v>123</v>
      </c>
      <c r="E146" s="139" t="s">
        <v>123</v>
      </c>
      <c r="F146" s="139" t="s">
        <v>123</v>
      </c>
      <c r="G146" s="139" t="s">
        <v>123</v>
      </c>
      <c r="H146" s="139" t="s">
        <v>123</v>
      </c>
      <c r="I146" s="139" t="s">
        <v>123</v>
      </c>
      <c r="J146" s="139" t="s">
        <v>123</v>
      </c>
      <c r="K146" s="368"/>
      <c r="L146" s="368"/>
      <c r="M146" s="368"/>
      <c r="N146" s="368"/>
      <c r="O146" s="368"/>
      <c r="P146" s="368"/>
      <c r="Q146" s="368"/>
      <c r="R146" s="368"/>
      <c r="S146" s="368"/>
      <c r="T146" s="368"/>
      <c r="U146" s="368"/>
      <c r="V146" s="368"/>
      <c r="W146" s="368"/>
      <c r="X146" s="368"/>
      <c r="Y146" s="368"/>
      <c r="Z146" s="368"/>
      <c r="AA146" s="368"/>
      <c r="AB146" s="368"/>
      <c r="AC146" s="368"/>
      <c r="AD146" s="368"/>
      <c r="AE146" s="368"/>
      <c r="AF146" s="368"/>
      <c r="AG146" s="368"/>
      <c r="AH146" s="368"/>
    </row>
    <row r="147" spans="2:34" hidden="1" outlineLevel="1">
      <c r="B147" s="1251" t="s">
        <v>100</v>
      </c>
      <c r="C147" s="1252"/>
      <c r="D147" s="139" t="s">
        <v>101</v>
      </c>
      <c r="E147" s="139" t="s">
        <v>101</v>
      </c>
      <c r="F147" s="139" t="s">
        <v>101</v>
      </c>
      <c r="G147" s="139" t="s">
        <v>101</v>
      </c>
      <c r="H147" s="139" t="s">
        <v>101</v>
      </c>
      <c r="I147" s="139" t="s">
        <v>101</v>
      </c>
      <c r="J147" s="139" t="s">
        <v>101</v>
      </c>
      <c r="K147" s="368"/>
      <c r="L147" s="368"/>
      <c r="M147" s="368"/>
      <c r="N147" s="368"/>
      <c r="O147" s="368"/>
      <c r="P147" s="368"/>
      <c r="Q147" s="368"/>
      <c r="R147" s="368"/>
      <c r="S147" s="368"/>
      <c r="T147" s="368"/>
      <c r="U147" s="368"/>
      <c r="V147" s="368"/>
      <c r="W147" s="368"/>
      <c r="X147" s="368"/>
      <c r="Y147" s="368"/>
      <c r="Z147" s="368"/>
      <c r="AA147" s="368"/>
      <c r="AB147" s="368"/>
      <c r="AC147" s="368"/>
      <c r="AD147" s="368"/>
      <c r="AE147" s="368"/>
      <c r="AF147" s="368"/>
      <c r="AG147" s="368"/>
      <c r="AH147" s="368"/>
    </row>
    <row r="148" spans="2:34" hidden="1" outlineLevel="1">
      <c r="B148" s="1247" t="s">
        <v>146</v>
      </c>
      <c r="C148" s="140" t="s">
        <v>267</v>
      </c>
      <c r="D148" s="599"/>
      <c r="E148" s="599"/>
      <c r="F148" s="599"/>
      <c r="G148" s="599"/>
      <c r="H148" s="599"/>
      <c r="I148" s="1253"/>
      <c r="J148" s="1253"/>
      <c r="K148" s="368"/>
      <c r="L148" s="368"/>
      <c r="M148" s="368"/>
      <c r="N148" s="368"/>
      <c r="O148" s="368"/>
      <c r="P148" s="368"/>
      <c r="Q148" s="368"/>
      <c r="R148" s="368"/>
      <c r="S148" s="368"/>
      <c r="T148" s="368"/>
      <c r="U148" s="368"/>
      <c r="V148" s="368"/>
      <c r="W148" s="368"/>
      <c r="X148" s="368"/>
      <c r="Y148" s="368"/>
      <c r="Z148" s="368"/>
      <c r="AA148" s="368"/>
      <c r="AB148" s="368"/>
      <c r="AC148" s="368"/>
      <c r="AD148" s="368"/>
      <c r="AE148" s="368"/>
      <c r="AF148" s="368"/>
      <c r="AG148" s="368"/>
      <c r="AH148" s="368"/>
    </row>
    <row r="149" spans="2:34" hidden="1" outlineLevel="1">
      <c r="B149" s="1248"/>
      <c r="C149" s="203" t="s">
        <v>268</v>
      </c>
      <c r="D149" s="599"/>
      <c r="E149" s="599"/>
      <c r="F149" s="599"/>
      <c r="G149" s="599"/>
      <c r="H149" s="599"/>
      <c r="I149" s="1254"/>
      <c r="J149" s="1254"/>
      <c r="K149" s="368"/>
      <c r="L149" s="368"/>
      <c r="M149" s="368"/>
      <c r="N149" s="368"/>
      <c r="O149" s="368"/>
      <c r="P149" s="368"/>
      <c r="Q149" s="368"/>
      <c r="R149" s="368"/>
      <c r="S149" s="368"/>
      <c r="T149" s="368"/>
      <c r="U149" s="368"/>
      <c r="V149" s="368"/>
      <c r="W149" s="368"/>
      <c r="X149" s="368"/>
      <c r="Y149" s="368"/>
      <c r="Z149" s="368"/>
      <c r="AA149" s="368"/>
      <c r="AB149" s="368"/>
      <c r="AC149" s="368"/>
      <c r="AD149" s="368"/>
      <c r="AE149" s="368"/>
      <c r="AF149" s="368"/>
      <c r="AG149" s="368"/>
      <c r="AH149" s="368"/>
    </row>
    <row r="150" spans="2:34" hidden="1" outlineLevel="1">
      <c r="B150" s="1248"/>
      <c r="C150" s="203" t="s">
        <v>269</v>
      </c>
      <c r="D150" s="599"/>
      <c r="E150" s="599"/>
      <c r="F150" s="599"/>
      <c r="G150" s="599"/>
      <c r="H150" s="599"/>
      <c r="I150" s="1255"/>
      <c r="J150" s="1255"/>
      <c r="K150" s="368"/>
      <c r="L150" s="368"/>
      <c r="M150" s="368"/>
      <c r="N150" s="368"/>
      <c r="O150" s="368"/>
      <c r="P150" s="368"/>
      <c r="Q150" s="368"/>
      <c r="R150" s="368"/>
      <c r="S150" s="368"/>
      <c r="T150" s="368"/>
      <c r="U150" s="368"/>
      <c r="V150" s="368"/>
      <c r="W150" s="368"/>
      <c r="X150" s="368"/>
      <c r="Y150" s="368"/>
      <c r="Z150" s="368"/>
      <c r="AA150" s="368"/>
      <c r="AB150" s="368"/>
      <c r="AC150" s="368"/>
      <c r="AD150" s="368"/>
      <c r="AE150" s="368"/>
      <c r="AF150" s="368"/>
      <c r="AG150" s="368"/>
      <c r="AH150" s="368"/>
    </row>
    <row r="151" spans="2:34" ht="21" hidden="1" outlineLevel="1">
      <c r="B151" s="1248"/>
      <c r="C151" s="201" t="s">
        <v>147</v>
      </c>
      <c r="D151" s="202">
        <v>6120</v>
      </c>
      <c r="E151" s="202">
        <v>2495</v>
      </c>
      <c r="F151" s="202">
        <v>6215</v>
      </c>
      <c r="G151" s="202">
        <v>2495</v>
      </c>
      <c r="H151" s="202">
        <v>3465</v>
      </c>
      <c r="I151" s="202">
        <v>1810</v>
      </c>
      <c r="J151" s="202">
        <v>1670</v>
      </c>
      <c r="K151" s="368"/>
      <c r="L151" s="368"/>
      <c r="M151" s="368"/>
      <c r="N151" s="368"/>
      <c r="O151" s="368"/>
      <c r="P151" s="368"/>
      <c r="Q151" s="368"/>
      <c r="R151" s="368"/>
      <c r="S151" s="368"/>
      <c r="T151" s="368"/>
      <c r="U151" s="368"/>
      <c r="V151" s="368"/>
      <c r="W151" s="368"/>
      <c r="X151" s="368"/>
      <c r="Y151" s="368"/>
      <c r="Z151" s="368"/>
      <c r="AA151" s="368"/>
      <c r="AB151" s="368"/>
      <c r="AC151" s="368"/>
      <c r="AD151" s="368"/>
      <c r="AE151" s="368"/>
      <c r="AF151" s="368"/>
      <c r="AG151" s="368"/>
      <c r="AH151" s="368"/>
    </row>
    <row r="152" spans="2:34" hidden="1" outlineLevel="1">
      <c r="B152" s="1248"/>
      <c r="C152" s="203" t="s">
        <v>270</v>
      </c>
      <c r="D152" s="599"/>
      <c r="E152" s="599"/>
      <c r="F152" s="599"/>
      <c r="G152" s="599"/>
      <c r="H152" s="599"/>
      <c r="I152" s="599"/>
      <c r="J152" s="203"/>
      <c r="K152" s="368"/>
      <c r="L152" s="368"/>
      <c r="M152" s="368"/>
      <c r="N152" s="368"/>
      <c r="O152" s="368"/>
      <c r="P152" s="368"/>
      <c r="Q152" s="368"/>
      <c r="R152" s="368"/>
      <c r="S152" s="368"/>
      <c r="T152" s="368"/>
      <c r="U152" s="368"/>
      <c r="V152" s="368"/>
      <c r="W152" s="368"/>
      <c r="X152" s="368"/>
      <c r="Y152" s="368"/>
      <c r="Z152" s="368"/>
      <c r="AA152" s="368"/>
      <c r="AB152" s="368"/>
      <c r="AC152" s="368"/>
      <c r="AD152" s="368"/>
      <c r="AE152" s="368"/>
      <c r="AF152" s="368"/>
      <c r="AG152" s="368"/>
      <c r="AH152" s="368"/>
    </row>
    <row r="153" spans="2:34" ht="21" hidden="1" outlineLevel="1">
      <c r="B153" s="1248"/>
      <c r="C153" s="201" t="s">
        <v>147</v>
      </c>
      <c r="D153" s="202">
        <v>6870</v>
      </c>
      <c r="E153" s="202">
        <v>2890</v>
      </c>
      <c r="F153" s="202">
        <v>6955</v>
      </c>
      <c r="G153" s="202">
        <v>3155</v>
      </c>
      <c r="H153" s="202"/>
      <c r="I153" s="202"/>
      <c r="J153" s="202"/>
      <c r="K153" s="368"/>
      <c r="L153" s="368"/>
      <c r="M153" s="368"/>
      <c r="N153" s="368"/>
      <c r="O153" s="368"/>
      <c r="P153" s="368"/>
      <c r="Q153" s="368"/>
      <c r="R153" s="368"/>
      <c r="S153" s="368"/>
      <c r="T153" s="368"/>
      <c r="U153" s="368"/>
      <c r="V153" s="368"/>
      <c r="W153" s="368"/>
      <c r="X153" s="368"/>
      <c r="Y153" s="368"/>
      <c r="Z153" s="368"/>
      <c r="AA153" s="368"/>
      <c r="AB153" s="368"/>
      <c r="AC153" s="368"/>
      <c r="AD153" s="368"/>
      <c r="AE153" s="368"/>
      <c r="AF153" s="368"/>
      <c r="AG153" s="368"/>
      <c r="AH153" s="368"/>
    </row>
    <row r="154" spans="2:34" hidden="1" outlineLevel="1">
      <c r="B154" s="1248"/>
      <c r="C154" s="203" t="s">
        <v>271</v>
      </c>
      <c r="D154" s="599"/>
      <c r="E154" s="599"/>
      <c r="F154" s="599"/>
      <c r="G154" s="599"/>
      <c r="H154" s="599"/>
      <c r="I154" s="599"/>
      <c r="J154" s="203"/>
      <c r="K154" s="368"/>
      <c r="L154" s="368"/>
      <c r="M154" s="368"/>
      <c r="N154" s="368"/>
      <c r="O154" s="368"/>
      <c r="P154" s="368"/>
      <c r="Q154" s="368"/>
      <c r="R154" s="368"/>
      <c r="S154" s="368"/>
      <c r="T154" s="368"/>
      <c r="U154" s="368"/>
      <c r="V154" s="368"/>
      <c r="W154" s="368"/>
      <c r="X154" s="368"/>
      <c r="Y154" s="368"/>
      <c r="Z154" s="368"/>
      <c r="AA154" s="368"/>
      <c r="AB154" s="368"/>
      <c r="AC154" s="368"/>
      <c r="AD154" s="368"/>
      <c r="AE154" s="368"/>
      <c r="AF154" s="368"/>
      <c r="AG154" s="368"/>
      <c r="AH154" s="368"/>
    </row>
    <row r="155" spans="2:34" ht="21" hidden="1" outlineLevel="1">
      <c r="B155" s="1249"/>
      <c r="C155" s="201" t="s">
        <v>147</v>
      </c>
      <c r="D155" s="202">
        <v>7370</v>
      </c>
      <c r="E155" s="202">
        <v>3155</v>
      </c>
      <c r="F155" s="202">
        <v>7700</v>
      </c>
      <c r="G155" s="202">
        <v>3155</v>
      </c>
      <c r="H155" s="202"/>
      <c r="I155" s="202"/>
      <c r="J155" s="202"/>
      <c r="K155" s="368"/>
      <c r="L155" s="368"/>
      <c r="M155" s="368"/>
      <c r="N155" s="368"/>
      <c r="O155" s="368"/>
      <c r="P155" s="368"/>
      <c r="Q155" s="368"/>
      <c r="R155" s="368"/>
      <c r="S155" s="368"/>
      <c r="T155" s="368"/>
      <c r="U155" s="368"/>
      <c r="V155" s="368"/>
      <c r="W155" s="368"/>
      <c r="X155" s="368"/>
      <c r="Y155" s="368"/>
      <c r="Z155" s="368"/>
      <c r="AA155" s="368"/>
      <c r="AB155" s="368"/>
      <c r="AC155" s="368"/>
      <c r="AD155" s="368"/>
      <c r="AE155" s="368"/>
      <c r="AF155" s="368"/>
      <c r="AG155" s="368"/>
      <c r="AH155" s="368"/>
    </row>
    <row r="156" spans="2:34" hidden="1" outlineLevel="1">
      <c r="B156" s="368"/>
      <c r="C156" s="368"/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368"/>
      <c r="P156" s="368"/>
      <c r="Q156" s="368"/>
      <c r="R156" s="368"/>
      <c r="S156" s="368"/>
      <c r="T156" s="368"/>
      <c r="U156" s="368"/>
      <c r="V156" s="368"/>
      <c r="W156" s="368"/>
      <c r="X156" s="368"/>
      <c r="Y156" s="368"/>
      <c r="Z156" s="368"/>
      <c r="AA156" s="368"/>
      <c r="AB156" s="368"/>
      <c r="AC156" s="368"/>
      <c r="AD156" s="368"/>
      <c r="AE156" s="368"/>
      <c r="AF156" s="368"/>
      <c r="AG156" s="368"/>
      <c r="AH156" s="368"/>
    </row>
    <row r="157" spans="2:34" hidden="1" outlineLevel="1">
      <c r="B157" s="589"/>
      <c r="C157" s="589"/>
      <c r="D157" s="589"/>
      <c r="E157" s="589"/>
      <c r="F157" s="589"/>
      <c r="G157" s="589"/>
      <c r="H157" s="589"/>
      <c r="I157" s="589"/>
      <c r="J157" s="589"/>
      <c r="K157" s="589"/>
      <c r="L157" s="589"/>
      <c r="M157" s="589"/>
      <c r="N157" s="589"/>
      <c r="O157" s="589"/>
      <c r="P157" s="589"/>
      <c r="Q157" s="589"/>
      <c r="R157" s="589"/>
      <c r="S157" s="589"/>
      <c r="T157" s="589"/>
      <c r="U157" s="589"/>
      <c r="V157" s="589"/>
      <c r="W157" s="589"/>
      <c r="X157" s="589"/>
      <c r="Y157" s="589"/>
      <c r="Z157" s="589"/>
      <c r="AA157" s="589"/>
      <c r="AB157" s="589"/>
      <c r="AC157" s="589"/>
      <c r="AD157" s="589"/>
      <c r="AE157" s="589"/>
      <c r="AF157" s="368"/>
      <c r="AG157" s="368"/>
      <c r="AH157" s="368"/>
    </row>
    <row r="158" spans="2:34" hidden="1" outlineLevel="1">
      <c r="B158" s="1250" t="s">
        <v>257</v>
      </c>
      <c r="C158" s="1250"/>
      <c r="D158" s="1261" t="s">
        <v>70</v>
      </c>
      <c r="E158" s="1262"/>
      <c r="F158" s="1256" t="s">
        <v>272</v>
      </c>
      <c r="G158" s="1256"/>
      <c r="H158" s="672"/>
      <c r="I158" s="589"/>
      <c r="J158" s="589"/>
      <c r="K158" s="589"/>
      <c r="L158" s="589"/>
      <c r="M158" s="589"/>
      <c r="N158" s="589"/>
      <c r="O158" s="589"/>
      <c r="P158" s="589"/>
      <c r="Q158" s="589"/>
      <c r="R158" s="589"/>
      <c r="S158" s="589"/>
      <c r="T158" s="589"/>
      <c r="U158" s="589"/>
      <c r="V158" s="589"/>
      <c r="W158" s="589"/>
      <c r="X158" s="589"/>
      <c r="Y158" s="589"/>
      <c r="Z158" s="589"/>
      <c r="AA158" s="589"/>
      <c r="AB158" s="589"/>
      <c r="AC158" s="589"/>
      <c r="AD158" s="589"/>
      <c r="AE158" s="589"/>
      <c r="AF158" s="368"/>
      <c r="AG158" s="368"/>
      <c r="AH158" s="368"/>
    </row>
    <row r="159" spans="2:34" hidden="1" outlineLevel="1">
      <c r="B159" s="1250"/>
      <c r="C159" s="1250"/>
      <c r="D159" s="671" t="s">
        <v>280</v>
      </c>
      <c r="E159" s="671" t="s">
        <v>281</v>
      </c>
      <c r="F159" s="671" t="s">
        <v>282</v>
      </c>
      <c r="G159" s="671" t="s">
        <v>283</v>
      </c>
      <c r="H159" s="673"/>
      <c r="I159" s="589"/>
      <c r="J159" s="589"/>
      <c r="K159" s="589"/>
      <c r="L159" s="589"/>
      <c r="M159" s="589"/>
      <c r="N159" s="589"/>
      <c r="O159" s="589"/>
      <c r="P159" s="589"/>
      <c r="Q159" s="589"/>
      <c r="R159" s="589"/>
      <c r="S159" s="589"/>
      <c r="T159" s="589"/>
      <c r="U159" s="589"/>
      <c r="V159" s="589"/>
      <c r="W159" s="589"/>
      <c r="X159" s="589"/>
      <c r="Y159" s="589"/>
      <c r="Z159" s="589"/>
      <c r="AA159" s="589"/>
      <c r="AB159" s="589"/>
      <c r="AC159" s="589"/>
      <c r="AD159" s="589"/>
      <c r="AE159" s="589"/>
      <c r="AF159" s="368"/>
      <c r="AG159" s="368"/>
      <c r="AH159" s="368"/>
    </row>
    <row r="160" spans="2:34" hidden="1" outlineLevel="1">
      <c r="B160" s="1251" t="s">
        <v>96</v>
      </c>
      <c r="C160" s="1252"/>
      <c r="D160" s="139" t="s">
        <v>123</v>
      </c>
      <c r="E160" s="139" t="s">
        <v>123</v>
      </c>
      <c r="F160" s="139" t="s">
        <v>123</v>
      </c>
      <c r="G160" s="139" t="s">
        <v>123</v>
      </c>
      <c r="H160" s="487"/>
      <c r="I160" s="589"/>
      <c r="J160" s="589"/>
      <c r="K160" s="589"/>
      <c r="L160" s="589"/>
      <c r="M160" s="589"/>
      <c r="N160" s="589"/>
      <c r="O160" s="589"/>
      <c r="P160" s="589"/>
      <c r="Q160" s="589"/>
      <c r="R160" s="589"/>
      <c r="S160" s="589"/>
      <c r="T160" s="589"/>
      <c r="U160" s="589"/>
      <c r="V160" s="589"/>
      <c r="W160" s="589"/>
      <c r="X160" s="589"/>
      <c r="Y160" s="589"/>
      <c r="Z160" s="589"/>
      <c r="AA160" s="589"/>
      <c r="AB160" s="589"/>
      <c r="AC160" s="589"/>
      <c r="AD160" s="589"/>
      <c r="AE160" s="589"/>
      <c r="AF160" s="368"/>
      <c r="AG160" s="368"/>
      <c r="AH160" s="368"/>
    </row>
    <row r="161" spans="2:34" hidden="1" outlineLevel="1">
      <c r="B161" s="1251" t="s">
        <v>100</v>
      </c>
      <c r="C161" s="1252"/>
      <c r="D161" s="139" t="s">
        <v>101</v>
      </c>
      <c r="E161" s="139" t="s">
        <v>101</v>
      </c>
      <c r="F161" s="139" t="s">
        <v>101</v>
      </c>
      <c r="G161" s="139" t="s">
        <v>101</v>
      </c>
      <c r="H161" s="487"/>
      <c r="I161" s="589"/>
      <c r="J161" s="589"/>
      <c r="K161" s="589"/>
      <c r="L161" s="589"/>
      <c r="M161" s="589"/>
      <c r="N161" s="589"/>
      <c r="O161" s="589"/>
      <c r="P161" s="589"/>
      <c r="Q161" s="589"/>
      <c r="R161" s="589"/>
      <c r="S161" s="589"/>
      <c r="T161" s="589"/>
      <c r="U161" s="589"/>
      <c r="V161" s="589"/>
      <c r="W161" s="589"/>
      <c r="X161" s="589"/>
      <c r="Y161" s="589"/>
      <c r="Z161" s="589"/>
      <c r="AA161" s="589"/>
      <c r="AB161" s="589"/>
      <c r="AC161" s="589"/>
      <c r="AD161" s="589"/>
      <c r="AE161" s="589"/>
      <c r="AF161" s="368"/>
      <c r="AG161" s="368"/>
      <c r="AH161" s="368"/>
    </row>
    <row r="162" spans="2:34" hidden="1" outlineLevel="1">
      <c r="B162" s="1247" t="s">
        <v>146</v>
      </c>
      <c r="C162" s="203" t="s">
        <v>266</v>
      </c>
      <c r="D162" s="599"/>
      <c r="E162" s="599"/>
      <c r="F162" s="599"/>
      <c r="G162" s="599"/>
      <c r="H162" s="674"/>
      <c r="I162" s="589"/>
      <c r="J162" s="589"/>
      <c r="K162" s="589"/>
      <c r="L162" s="589"/>
      <c r="M162" s="589"/>
      <c r="N162" s="589"/>
      <c r="O162" s="589"/>
      <c r="P162" s="589"/>
      <c r="Q162" s="589"/>
      <c r="R162" s="589"/>
      <c r="S162" s="589"/>
      <c r="T162" s="589"/>
      <c r="U162" s="589"/>
      <c r="V162" s="589"/>
      <c r="W162" s="589"/>
      <c r="X162" s="589"/>
      <c r="Y162" s="589"/>
      <c r="Z162" s="589"/>
      <c r="AA162" s="589"/>
      <c r="AB162" s="589"/>
      <c r="AC162" s="589"/>
      <c r="AD162" s="589"/>
      <c r="AE162" s="589"/>
      <c r="AF162" s="368"/>
      <c r="AG162" s="368"/>
      <c r="AH162" s="368"/>
    </row>
    <row r="163" spans="2:34" ht="21" hidden="1" outlineLevel="1">
      <c r="B163" s="1248"/>
      <c r="C163" s="201" t="s">
        <v>147</v>
      </c>
      <c r="D163" s="202"/>
      <c r="E163" s="202">
        <v>4475</v>
      </c>
      <c r="F163" s="202">
        <v>1650</v>
      </c>
      <c r="G163" s="202">
        <v>595</v>
      </c>
      <c r="H163" s="674"/>
      <c r="I163" s="589"/>
      <c r="J163" s="589"/>
      <c r="K163" s="589"/>
      <c r="L163" s="589"/>
      <c r="M163" s="589"/>
      <c r="N163" s="589"/>
      <c r="O163" s="589"/>
      <c r="P163" s="589"/>
      <c r="Q163" s="589"/>
      <c r="R163" s="589"/>
      <c r="S163" s="589"/>
      <c r="T163" s="589"/>
      <c r="U163" s="589"/>
      <c r="V163" s="589"/>
      <c r="W163" s="589"/>
      <c r="X163" s="589"/>
      <c r="Y163" s="589"/>
      <c r="Z163" s="589"/>
      <c r="AA163" s="589"/>
      <c r="AB163" s="589"/>
      <c r="AC163" s="589"/>
      <c r="AD163" s="589"/>
      <c r="AE163" s="589"/>
      <c r="AF163" s="368"/>
      <c r="AG163" s="368"/>
      <c r="AH163" s="368"/>
    </row>
    <row r="164" spans="2:34" hidden="1" outlineLevel="1">
      <c r="B164" s="1248"/>
      <c r="C164" s="140" t="s">
        <v>267</v>
      </c>
      <c r="D164" s="599"/>
      <c r="E164" s="599"/>
      <c r="F164" s="599"/>
      <c r="G164" s="599"/>
      <c r="H164" s="674"/>
      <c r="I164" s="589"/>
      <c r="J164" s="589"/>
      <c r="K164" s="589"/>
      <c r="L164" s="589"/>
      <c r="M164" s="589"/>
      <c r="N164" s="589"/>
      <c r="O164" s="589"/>
      <c r="P164" s="589"/>
      <c r="Q164" s="589"/>
      <c r="R164" s="589"/>
      <c r="S164" s="589"/>
      <c r="T164" s="589"/>
      <c r="U164" s="589"/>
      <c r="V164" s="589"/>
      <c r="W164" s="589"/>
      <c r="X164" s="589"/>
      <c r="Y164" s="589"/>
      <c r="Z164" s="589"/>
      <c r="AA164" s="589"/>
      <c r="AB164" s="589"/>
      <c r="AC164" s="589"/>
      <c r="AD164" s="589"/>
      <c r="AE164" s="589"/>
      <c r="AF164" s="368"/>
      <c r="AG164" s="368"/>
      <c r="AH164" s="368"/>
    </row>
    <row r="165" spans="2:34" hidden="1" outlineLevel="1">
      <c r="B165" s="1248"/>
      <c r="C165" s="203" t="s">
        <v>268</v>
      </c>
      <c r="D165" s="599"/>
      <c r="E165" s="599"/>
      <c r="F165" s="599"/>
      <c r="G165" s="599"/>
      <c r="H165" s="674"/>
      <c r="I165" s="589"/>
      <c r="J165" s="589"/>
      <c r="K165" s="589"/>
      <c r="L165" s="589"/>
      <c r="M165" s="589"/>
      <c r="N165" s="589"/>
      <c r="O165" s="589"/>
      <c r="P165" s="589"/>
      <c r="Q165" s="589"/>
      <c r="R165" s="589"/>
      <c r="S165" s="589"/>
      <c r="T165" s="589"/>
      <c r="U165" s="589"/>
      <c r="V165" s="589"/>
      <c r="W165" s="589"/>
      <c r="X165" s="589"/>
      <c r="Y165" s="589"/>
      <c r="Z165" s="589"/>
      <c r="AA165" s="589"/>
      <c r="AB165" s="589"/>
      <c r="AC165" s="589"/>
      <c r="AD165" s="589"/>
      <c r="AE165" s="589"/>
      <c r="AF165" s="368"/>
      <c r="AG165" s="368"/>
      <c r="AH165" s="368"/>
    </row>
    <row r="166" spans="2:34" hidden="1" outlineLevel="1">
      <c r="B166" s="1248"/>
      <c r="C166" s="203" t="s">
        <v>269</v>
      </c>
      <c r="D166" s="599"/>
      <c r="E166" s="599"/>
      <c r="F166" s="599"/>
      <c r="G166" s="599"/>
      <c r="H166" s="674"/>
      <c r="I166" s="589"/>
      <c r="J166" s="589"/>
      <c r="K166" s="589"/>
      <c r="L166" s="589"/>
      <c r="M166" s="589"/>
      <c r="N166" s="589"/>
      <c r="O166" s="589"/>
      <c r="P166" s="589"/>
      <c r="Q166" s="589"/>
      <c r="R166" s="589"/>
      <c r="S166" s="589"/>
      <c r="T166" s="589"/>
      <c r="U166" s="589"/>
      <c r="V166" s="589"/>
      <c r="W166" s="589"/>
      <c r="X166" s="589"/>
      <c r="Y166" s="589"/>
      <c r="Z166" s="589"/>
      <c r="AA166" s="589"/>
      <c r="AB166" s="589"/>
      <c r="AC166" s="589"/>
      <c r="AD166" s="589"/>
      <c r="AE166" s="589"/>
      <c r="AF166" s="368"/>
      <c r="AG166" s="368"/>
      <c r="AH166" s="368"/>
    </row>
    <row r="167" spans="2:34" hidden="1" outlineLevel="1">
      <c r="B167" s="1248"/>
      <c r="C167" s="203" t="s">
        <v>270</v>
      </c>
      <c r="D167" s="599"/>
      <c r="E167" s="599"/>
      <c r="F167" s="599"/>
      <c r="G167" s="599"/>
      <c r="H167" s="674"/>
      <c r="I167" s="589"/>
      <c r="J167" s="589"/>
      <c r="K167" s="589"/>
      <c r="L167" s="589"/>
      <c r="M167" s="589"/>
      <c r="N167" s="589"/>
      <c r="O167" s="589"/>
      <c r="P167" s="589"/>
      <c r="Q167" s="589"/>
      <c r="R167" s="589"/>
      <c r="S167" s="589"/>
      <c r="T167" s="589"/>
      <c r="U167" s="589"/>
      <c r="V167" s="589"/>
      <c r="W167" s="589"/>
      <c r="X167" s="589"/>
      <c r="Y167" s="589"/>
      <c r="Z167" s="589"/>
      <c r="AA167" s="589"/>
      <c r="AB167" s="589"/>
      <c r="AC167" s="589"/>
      <c r="AD167" s="589"/>
      <c r="AE167" s="589"/>
      <c r="AF167" s="368"/>
      <c r="AG167" s="368"/>
      <c r="AH167" s="368"/>
    </row>
    <row r="168" spans="2:34" ht="21" hidden="1" outlineLevel="1">
      <c r="B168" s="1248"/>
      <c r="C168" s="201" t="s">
        <v>147</v>
      </c>
      <c r="D168" s="202">
        <v>3640</v>
      </c>
      <c r="E168" s="202">
        <v>4120</v>
      </c>
      <c r="F168" s="202">
        <v>1590</v>
      </c>
      <c r="G168" s="202">
        <v>595</v>
      </c>
      <c r="H168" s="674"/>
      <c r="I168" s="589"/>
      <c r="J168" s="589"/>
      <c r="K168" s="589"/>
      <c r="L168" s="589"/>
      <c r="M168" s="589"/>
      <c r="N168" s="589"/>
      <c r="O168" s="589"/>
      <c r="P168" s="589"/>
      <c r="Q168" s="589"/>
      <c r="R168" s="589"/>
      <c r="S168" s="589"/>
      <c r="T168" s="589"/>
      <c r="U168" s="589"/>
      <c r="V168" s="589"/>
      <c r="W168" s="589"/>
      <c r="X168" s="589"/>
      <c r="Y168" s="589"/>
      <c r="Z168" s="589"/>
      <c r="AA168" s="589"/>
      <c r="AB168" s="589"/>
      <c r="AC168" s="589"/>
      <c r="AD168" s="589"/>
      <c r="AE168" s="589"/>
      <c r="AF168" s="368"/>
      <c r="AG168" s="368"/>
      <c r="AH168" s="368"/>
    </row>
    <row r="169" spans="2:34" hidden="1" outlineLevel="1">
      <c r="B169" s="1248"/>
      <c r="C169" s="203" t="s">
        <v>271</v>
      </c>
      <c r="D169" s="599"/>
      <c r="E169" s="599"/>
      <c r="F169" s="599"/>
      <c r="G169" s="599"/>
      <c r="H169" s="674"/>
      <c r="I169" s="589"/>
      <c r="J169" s="589"/>
      <c r="K169" s="589"/>
      <c r="L169" s="589"/>
      <c r="M169" s="589"/>
      <c r="N169" s="589"/>
      <c r="O169" s="589"/>
      <c r="P169" s="589"/>
      <c r="Q169" s="589"/>
      <c r="R169" s="589"/>
      <c r="S169" s="589"/>
      <c r="T169" s="589"/>
      <c r="U169" s="589"/>
      <c r="V169" s="589"/>
      <c r="W169" s="589"/>
      <c r="X169" s="589"/>
      <c r="Y169" s="589"/>
      <c r="Z169" s="589"/>
      <c r="AA169" s="589"/>
      <c r="AB169" s="589"/>
      <c r="AC169" s="589"/>
      <c r="AD169" s="589"/>
      <c r="AE169" s="589"/>
      <c r="AF169" s="368"/>
      <c r="AG169" s="368"/>
      <c r="AH169" s="368"/>
    </row>
    <row r="170" spans="2:34" ht="21" hidden="1" outlineLevel="1">
      <c r="B170" s="1249"/>
      <c r="C170" s="201" t="s">
        <v>147</v>
      </c>
      <c r="D170" s="202">
        <v>4520</v>
      </c>
      <c r="E170" s="202">
        <v>4990</v>
      </c>
      <c r="F170" s="202">
        <v>1960</v>
      </c>
      <c r="G170" s="202">
        <v>890</v>
      </c>
      <c r="H170" s="674"/>
      <c r="I170" s="589"/>
      <c r="J170" s="589"/>
      <c r="K170" s="589"/>
      <c r="L170" s="589"/>
      <c r="M170" s="589"/>
      <c r="N170" s="589"/>
      <c r="O170" s="589"/>
      <c r="P170" s="589"/>
      <c r="Q170" s="589"/>
      <c r="R170" s="589"/>
      <c r="S170" s="589"/>
      <c r="T170" s="589"/>
      <c r="U170" s="589"/>
      <c r="V170" s="589"/>
      <c r="W170" s="589"/>
      <c r="X170" s="589"/>
      <c r="Y170" s="589"/>
      <c r="Z170" s="589"/>
      <c r="AA170" s="589"/>
      <c r="AB170" s="589"/>
      <c r="AC170" s="589"/>
      <c r="AD170" s="589"/>
      <c r="AE170" s="589"/>
      <c r="AF170" s="368"/>
      <c r="AG170" s="368"/>
      <c r="AH170" s="368"/>
    </row>
    <row r="171" spans="2:34" hidden="1" outlineLevel="1">
      <c r="B171" s="589"/>
      <c r="C171" s="589"/>
      <c r="D171" s="589"/>
      <c r="E171" s="589"/>
      <c r="F171" s="589"/>
      <c r="G171" s="589"/>
      <c r="H171" s="589"/>
      <c r="I171" s="589"/>
      <c r="J171" s="589"/>
      <c r="K171" s="589"/>
      <c r="L171" s="589"/>
      <c r="M171" s="589"/>
      <c r="N171" s="589"/>
      <c r="O171" s="589"/>
      <c r="P171" s="589"/>
      <c r="Q171" s="589"/>
      <c r="R171" s="589"/>
      <c r="S171" s="589"/>
      <c r="T171" s="589"/>
      <c r="U171" s="589"/>
      <c r="V171" s="589"/>
      <c r="W171" s="589"/>
      <c r="X171" s="589"/>
      <c r="Y171" s="589"/>
      <c r="Z171" s="589"/>
      <c r="AA171" s="589"/>
      <c r="AB171" s="589"/>
      <c r="AC171" s="589"/>
      <c r="AD171" s="589"/>
      <c r="AE171" s="589"/>
      <c r="AF171" s="368"/>
      <c r="AG171" s="368"/>
      <c r="AH171" s="368"/>
    </row>
    <row r="172" spans="2:34" hidden="1" outlineLevel="1">
      <c r="B172" s="589"/>
      <c r="C172" s="589"/>
      <c r="D172" s="589"/>
      <c r="E172" s="589"/>
      <c r="F172" s="589"/>
      <c r="G172" s="589"/>
      <c r="H172" s="589"/>
      <c r="I172" s="589"/>
      <c r="J172" s="589"/>
      <c r="K172" s="589"/>
      <c r="L172" s="589"/>
      <c r="M172" s="589"/>
      <c r="N172" s="589"/>
      <c r="O172" s="589"/>
      <c r="P172" s="589"/>
      <c r="Q172" s="589"/>
      <c r="R172" s="589"/>
      <c r="S172" s="589"/>
      <c r="T172" s="589"/>
      <c r="U172" s="589"/>
      <c r="V172" s="589"/>
      <c r="W172" s="589"/>
      <c r="X172" s="589"/>
      <c r="Y172" s="589"/>
      <c r="Z172" s="589"/>
      <c r="AA172" s="589"/>
      <c r="AB172" s="589"/>
      <c r="AC172" s="589"/>
      <c r="AD172" s="589"/>
      <c r="AE172" s="589"/>
      <c r="AF172" s="589"/>
      <c r="AG172" s="368"/>
      <c r="AH172" s="368"/>
    </row>
    <row r="173" spans="2:34" hidden="1" outlineLevel="1">
      <c r="B173" s="1250" t="s">
        <v>257</v>
      </c>
      <c r="C173" s="1250"/>
      <c r="D173" s="1261" t="s">
        <v>70</v>
      </c>
      <c r="E173" s="1262"/>
      <c r="F173" s="1262"/>
      <c r="G173" s="1262"/>
      <c r="H173" s="1263"/>
      <c r="I173" s="1256" t="s">
        <v>272</v>
      </c>
      <c r="J173" s="1256"/>
      <c r="K173" s="1256"/>
      <c r="L173" s="1264"/>
      <c r="M173" s="1264"/>
      <c r="N173" s="1264"/>
      <c r="O173" s="1264"/>
      <c r="P173" s="1264"/>
      <c r="Q173" s="1264"/>
      <c r="R173" s="1264"/>
      <c r="S173" s="1264"/>
      <c r="T173" s="1264"/>
      <c r="U173" s="1264"/>
      <c r="V173" s="1264"/>
      <c r="W173" s="1264"/>
      <c r="X173" s="1264"/>
      <c r="Y173" s="1264"/>
      <c r="Z173" s="1264"/>
      <c r="AA173" s="1264"/>
      <c r="AB173" s="1264"/>
      <c r="AC173" s="1264"/>
      <c r="AD173" s="1264"/>
      <c r="AE173" s="1264"/>
      <c r="AF173" s="1256"/>
      <c r="AG173" s="1256"/>
      <c r="AH173" s="1256"/>
    </row>
    <row r="174" spans="2:34" hidden="1" outlineLevel="1">
      <c r="B174" s="1250"/>
      <c r="C174" s="1250"/>
      <c r="D174" s="671" t="s">
        <v>284</v>
      </c>
      <c r="E174" s="671" t="s">
        <v>285</v>
      </c>
      <c r="F174" s="671" t="s">
        <v>286</v>
      </c>
      <c r="G174" s="671" t="s">
        <v>287</v>
      </c>
      <c r="H174" s="671" t="s">
        <v>288</v>
      </c>
      <c r="I174" s="671" t="s">
        <v>289</v>
      </c>
      <c r="J174" s="671" t="s">
        <v>290</v>
      </c>
      <c r="K174" s="671" t="s">
        <v>291</v>
      </c>
      <c r="L174" s="1019"/>
      <c r="M174" s="1019"/>
      <c r="N174" s="1019"/>
      <c r="O174" s="1019"/>
      <c r="P174" s="1019"/>
      <c r="Q174" s="1019"/>
      <c r="R174" s="1019"/>
      <c r="S174" s="1019"/>
      <c r="T174" s="1019"/>
      <c r="U174" s="1019"/>
      <c r="V174" s="1019"/>
      <c r="W174" s="1019"/>
      <c r="X174" s="1019"/>
      <c r="Y174" s="1019"/>
      <c r="Z174" s="1019"/>
      <c r="AA174" s="1019"/>
      <c r="AB174" s="1019"/>
      <c r="AC174" s="1019"/>
      <c r="AD174" s="1019"/>
      <c r="AE174" s="1019"/>
      <c r="AF174" s="671" t="s">
        <v>292</v>
      </c>
      <c r="AG174" s="678" t="s">
        <v>293</v>
      </c>
      <c r="AH174" s="678" t="s">
        <v>294</v>
      </c>
    </row>
    <row r="175" spans="2:34" hidden="1" outlineLevel="1">
      <c r="B175" s="1251" t="s">
        <v>96</v>
      </c>
      <c r="C175" s="1252"/>
      <c r="D175" s="139" t="s">
        <v>123</v>
      </c>
      <c r="E175" s="139" t="s">
        <v>123</v>
      </c>
      <c r="F175" s="139" t="s">
        <v>123</v>
      </c>
      <c r="G175" s="139" t="s">
        <v>123</v>
      </c>
      <c r="H175" s="139" t="s">
        <v>123</v>
      </c>
      <c r="I175" s="139" t="s">
        <v>123</v>
      </c>
      <c r="J175" s="139" t="s">
        <v>123</v>
      </c>
      <c r="K175" s="139" t="s">
        <v>123</v>
      </c>
      <c r="L175" s="1020"/>
      <c r="M175" s="1020"/>
      <c r="N175" s="1020"/>
      <c r="O175" s="1020"/>
      <c r="P175" s="1020"/>
      <c r="Q175" s="1020"/>
      <c r="R175" s="1020"/>
      <c r="S175" s="1020"/>
      <c r="T175" s="1020"/>
      <c r="U175" s="1020"/>
      <c r="V175" s="1020"/>
      <c r="W175" s="1020"/>
      <c r="X175" s="1020"/>
      <c r="Y175" s="1020"/>
      <c r="Z175" s="1020"/>
      <c r="AA175" s="1020"/>
      <c r="AB175" s="1020"/>
      <c r="AC175" s="1020"/>
      <c r="AD175" s="1020"/>
      <c r="AE175" s="1020"/>
      <c r="AF175" s="139" t="s">
        <v>123</v>
      </c>
      <c r="AG175" s="139" t="s">
        <v>123</v>
      </c>
      <c r="AH175" s="139" t="s">
        <v>123</v>
      </c>
    </row>
    <row r="176" spans="2:34" hidden="1" outlineLevel="1">
      <c r="B176" s="1251" t="s">
        <v>100</v>
      </c>
      <c r="C176" s="1252"/>
      <c r="D176" s="139" t="s">
        <v>101</v>
      </c>
      <c r="E176" s="139" t="s">
        <v>101</v>
      </c>
      <c r="F176" s="139" t="s">
        <v>101</v>
      </c>
      <c r="G176" s="139" t="s">
        <v>101</v>
      </c>
      <c r="H176" s="139" t="s">
        <v>101</v>
      </c>
      <c r="I176" s="139" t="s">
        <v>101</v>
      </c>
      <c r="J176" s="139" t="s">
        <v>101</v>
      </c>
      <c r="K176" s="139" t="s">
        <v>101</v>
      </c>
      <c r="L176" s="1020"/>
      <c r="M176" s="1020"/>
      <c r="N176" s="1020"/>
      <c r="O176" s="1020"/>
      <c r="P176" s="1020"/>
      <c r="Q176" s="1020"/>
      <c r="R176" s="1020"/>
      <c r="S176" s="1020"/>
      <c r="T176" s="1020"/>
      <c r="U176" s="1020"/>
      <c r="V176" s="1020"/>
      <c r="W176" s="1020"/>
      <c r="X176" s="1020"/>
      <c r="Y176" s="1020"/>
      <c r="Z176" s="1020"/>
      <c r="AA176" s="1020"/>
      <c r="AB176" s="1020"/>
      <c r="AC176" s="1020"/>
      <c r="AD176" s="1020"/>
      <c r="AE176" s="1020"/>
      <c r="AF176" s="139" t="s">
        <v>101</v>
      </c>
      <c r="AG176" s="139" t="s">
        <v>101</v>
      </c>
      <c r="AH176" s="139" t="s">
        <v>101</v>
      </c>
    </row>
    <row r="177" spans="2:34" hidden="1" outlineLevel="1">
      <c r="B177" s="1247" t="s">
        <v>146</v>
      </c>
      <c r="C177" s="203" t="s">
        <v>266</v>
      </c>
      <c r="D177" s="599"/>
      <c r="E177" s="599"/>
      <c r="F177" s="675"/>
      <c r="G177" s="599"/>
      <c r="H177" s="675"/>
      <c r="I177" s="599"/>
      <c r="J177" s="203"/>
      <c r="K177" s="599"/>
      <c r="L177" s="1021"/>
      <c r="M177" s="1021"/>
      <c r="N177" s="1021"/>
      <c r="O177" s="1021"/>
      <c r="P177" s="1021"/>
      <c r="Q177" s="1021"/>
      <c r="R177" s="1021"/>
      <c r="S177" s="1021"/>
      <c r="T177" s="1021"/>
      <c r="U177" s="1021"/>
      <c r="V177" s="1021"/>
      <c r="W177" s="1021"/>
      <c r="X177" s="1021"/>
      <c r="Y177" s="1021"/>
      <c r="Z177" s="1021"/>
      <c r="AA177" s="1021"/>
      <c r="AB177" s="1021"/>
      <c r="AC177" s="1021"/>
      <c r="AD177" s="1021"/>
      <c r="AE177" s="1021"/>
      <c r="AF177" s="599"/>
      <c r="AG177" s="599"/>
      <c r="AH177" s="599"/>
    </row>
    <row r="178" spans="2:34" ht="30" hidden="1" outlineLevel="1">
      <c r="B178" s="1248"/>
      <c r="C178" s="140" t="s">
        <v>295</v>
      </c>
      <c r="D178" s="599"/>
      <c r="E178" s="599"/>
      <c r="F178" s="676"/>
      <c r="G178" s="675"/>
      <c r="H178" s="599"/>
      <c r="I178" s="599"/>
      <c r="J178" s="203"/>
      <c r="K178" s="599"/>
      <c r="L178" s="1021"/>
      <c r="M178" s="1021"/>
      <c r="N178" s="1021"/>
      <c r="O178" s="1021"/>
      <c r="P178" s="1021"/>
      <c r="Q178" s="1021"/>
      <c r="R178" s="1021"/>
      <c r="S178" s="1021"/>
      <c r="T178" s="1021"/>
      <c r="U178" s="1021"/>
      <c r="V178" s="1021"/>
      <c r="W178" s="1021"/>
      <c r="X178" s="1021"/>
      <c r="Y178" s="1021"/>
      <c r="Z178" s="1021"/>
      <c r="AA178" s="1021"/>
      <c r="AB178" s="1021"/>
      <c r="AC178" s="1021"/>
      <c r="AD178" s="1021"/>
      <c r="AE178" s="1021"/>
      <c r="AF178" s="599"/>
      <c r="AG178" s="599"/>
      <c r="AH178" s="599"/>
    </row>
    <row r="179" spans="2:34" ht="21" hidden="1" outlineLevel="1">
      <c r="B179" s="1248"/>
      <c r="C179" s="201" t="s">
        <v>147</v>
      </c>
      <c r="D179" s="202">
        <v>7070</v>
      </c>
      <c r="E179" s="202">
        <v>10035</v>
      </c>
      <c r="F179" s="202">
        <v>4405</v>
      </c>
      <c r="G179" s="202">
        <v>7545</v>
      </c>
      <c r="H179" s="202">
        <v>13190</v>
      </c>
      <c r="I179" s="202">
        <v>3165</v>
      </c>
      <c r="J179" s="202">
        <v>1670</v>
      </c>
      <c r="K179" s="202">
        <v>3860</v>
      </c>
      <c r="L179" s="1022"/>
      <c r="M179" s="1022"/>
      <c r="N179" s="1022"/>
      <c r="O179" s="1022"/>
      <c r="P179" s="1022"/>
      <c r="Q179" s="1022"/>
      <c r="R179" s="1022"/>
      <c r="S179" s="1022"/>
      <c r="T179" s="1022"/>
      <c r="U179" s="1022"/>
      <c r="V179" s="1022"/>
      <c r="W179" s="1022"/>
      <c r="X179" s="1022"/>
      <c r="Y179" s="1022"/>
      <c r="Z179" s="1022"/>
      <c r="AA179" s="1022"/>
      <c r="AB179" s="1022"/>
      <c r="AC179" s="1022"/>
      <c r="AD179" s="1022"/>
      <c r="AE179" s="1022"/>
      <c r="AF179" s="202">
        <v>1845</v>
      </c>
      <c r="AG179" s="202"/>
      <c r="AH179" s="202"/>
    </row>
    <row r="180" spans="2:34" hidden="1" outlineLevel="1">
      <c r="B180" s="1248"/>
      <c r="C180" s="140" t="s">
        <v>267</v>
      </c>
      <c r="D180" s="599"/>
      <c r="E180" s="599"/>
      <c r="F180" s="675"/>
      <c r="G180" s="599"/>
      <c r="H180" s="675"/>
      <c r="I180" s="599"/>
      <c r="J180" s="140"/>
      <c r="K180" s="599"/>
      <c r="L180" s="1021"/>
      <c r="M180" s="1021"/>
      <c r="N180" s="1021"/>
      <c r="O180" s="1021"/>
      <c r="P180" s="1021"/>
      <c r="Q180" s="1021"/>
      <c r="R180" s="1021"/>
      <c r="S180" s="1021"/>
      <c r="T180" s="1021"/>
      <c r="U180" s="1021"/>
      <c r="V180" s="1021"/>
      <c r="W180" s="1021"/>
      <c r="X180" s="1021"/>
      <c r="Y180" s="1021"/>
      <c r="Z180" s="1021"/>
      <c r="AA180" s="1021"/>
      <c r="AB180" s="1021"/>
      <c r="AC180" s="1021"/>
      <c r="AD180" s="1021"/>
      <c r="AE180" s="1021"/>
      <c r="AF180" s="599"/>
      <c r="AG180" s="599"/>
      <c r="AH180" s="599"/>
    </row>
    <row r="181" spans="2:34" ht="21" hidden="1" outlineLevel="1">
      <c r="B181" s="1248"/>
      <c r="C181" s="201" t="s">
        <v>147</v>
      </c>
      <c r="D181" s="202">
        <v>7575</v>
      </c>
      <c r="E181" s="202">
        <v>10035</v>
      </c>
      <c r="F181" s="202">
        <v>4405</v>
      </c>
      <c r="G181" s="202"/>
      <c r="H181" s="202">
        <v>9825</v>
      </c>
      <c r="I181" s="202">
        <v>3295</v>
      </c>
      <c r="J181" s="202">
        <v>1670</v>
      </c>
      <c r="K181" s="202">
        <v>3700</v>
      </c>
      <c r="L181" s="1022"/>
      <c r="M181" s="1022"/>
      <c r="N181" s="1022"/>
      <c r="O181" s="1022"/>
      <c r="P181" s="1022"/>
      <c r="Q181" s="1022"/>
      <c r="R181" s="1022"/>
      <c r="S181" s="1022"/>
      <c r="T181" s="1022"/>
      <c r="U181" s="1022"/>
      <c r="V181" s="1022"/>
      <c r="W181" s="1022"/>
      <c r="X181" s="1022"/>
      <c r="Y181" s="1022"/>
      <c r="Z181" s="1022"/>
      <c r="AA181" s="1022"/>
      <c r="AB181" s="1022"/>
      <c r="AC181" s="1022"/>
      <c r="AD181" s="1022"/>
      <c r="AE181" s="1022"/>
      <c r="AF181" s="202">
        <v>1845</v>
      </c>
      <c r="AG181" s="202"/>
      <c r="AH181" s="202"/>
    </row>
    <row r="182" spans="2:34" hidden="1" outlineLevel="1">
      <c r="B182" s="1248"/>
      <c r="C182" s="203" t="s">
        <v>296</v>
      </c>
      <c r="D182" s="599"/>
      <c r="E182" s="599"/>
      <c r="F182" s="675"/>
      <c r="G182" s="675"/>
      <c r="H182" s="675"/>
      <c r="I182" s="599"/>
      <c r="J182" s="203"/>
      <c r="K182" s="599"/>
      <c r="L182" s="1021"/>
      <c r="M182" s="1021"/>
      <c r="N182" s="1021"/>
      <c r="O182" s="1021"/>
      <c r="P182" s="1021"/>
      <c r="Q182" s="1021"/>
      <c r="R182" s="1021"/>
      <c r="S182" s="1021"/>
      <c r="T182" s="1021"/>
      <c r="U182" s="1021"/>
      <c r="V182" s="1021"/>
      <c r="W182" s="1021"/>
      <c r="X182" s="1021"/>
      <c r="Y182" s="1021"/>
      <c r="Z182" s="1021"/>
      <c r="AA182" s="1021"/>
      <c r="AB182" s="1021"/>
      <c r="AC182" s="1021"/>
      <c r="AD182" s="1021"/>
      <c r="AE182" s="1021"/>
      <c r="AF182" s="599"/>
      <c r="AG182" s="599"/>
      <c r="AH182" s="599"/>
    </row>
    <row r="183" spans="2:34" hidden="1" outlineLevel="1">
      <c r="B183" s="1248"/>
      <c r="C183" s="203" t="s">
        <v>297</v>
      </c>
      <c r="D183" s="675"/>
      <c r="E183" s="599"/>
      <c r="F183" s="675"/>
      <c r="G183" s="675"/>
      <c r="H183" s="675"/>
      <c r="I183" s="599"/>
      <c r="J183" s="203"/>
      <c r="K183" s="599"/>
      <c r="L183" s="1021"/>
      <c r="M183" s="1021"/>
      <c r="N183" s="1021"/>
      <c r="O183" s="1021"/>
      <c r="P183" s="1021"/>
      <c r="Q183" s="1021"/>
      <c r="R183" s="1021"/>
      <c r="S183" s="1021"/>
      <c r="T183" s="1021"/>
      <c r="U183" s="1021"/>
      <c r="V183" s="1021"/>
      <c r="W183" s="1021"/>
      <c r="X183" s="1021"/>
      <c r="Y183" s="1021"/>
      <c r="Z183" s="1021"/>
      <c r="AA183" s="1021"/>
      <c r="AB183" s="1021"/>
      <c r="AC183" s="1021"/>
      <c r="AD183" s="1021"/>
      <c r="AE183" s="1021"/>
      <c r="AF183" s="599"/>
      <c r="AG183" s="599"/>
      <c r="AH183" s="599"/>
    </row>
    <row r="184" spans="2:34" ht="21" hidden="1" outlineLevel="1">
      <c r="B184" s="1248"/>
      <c r="C184" s="201" t="s">
        <v>147</v>
      </c>
      <c r="D184" s="202">
        <v>6000</v>
      </c>
      <c r="E184" s="202"/>
      <c r="F184" s="202">
        <v>3735</v>
      </c>
      <c r="G184" s="202">
        <v>6295</v>
      </c>
      <c r="H184" s="202">
        <v>8315</v>
      </c>
      <c r="I184" s="202">
        <v>2575</v>
      </c>
      <c r="J184" s="202">
        <v>1305</v>
      </c>
      <c r="K184" s="202"/>
      <c r="L184" s="1022"/>
      <c r="M184" s="1022"/>
      <c r="N184" s="1022"/>
      <c r="O184" s="1022"/>
      <c r="P184" s="1022"/>
      <c r="Q184" s="1022"/>
      <c r="R184" s="1022"/>
      <c r="S184" s="1022"/>
      <c r="T184" s="1022"/>
      <c r="U184" s="1022"/>
      <c r="V184" s="1022"/>
      <c r="W184" s="1022"/>
      <c r="X184" s="1022"/>
      <c r="Y184" s="1022"/>
      <c r="Z184" s="1022"/>
      <c r="AA184" s="1022"/>
      <c r="AB184" s="1022"/>
      <c r="AC184" s="1022"/>
      <c r="AD184" s="1022"/>
      <c r="AE184" s="1022"/>
      <c r="AF184" s="202"/>
      <c r="AG184" s="202"/>
      <c r="AH184" s="202"/>
    </row>
    <row r="185" spans="2:34" hidden="1" outlineLevel="1">
      <c r="B185" s="1248"/>
      <c r="C185" s="203" t="s">
        <v>298</v>
      </c>
      <c r="D185" s="599"/>
      <c r="E185" s="599"/>
      <c r="F185" s="599"/>
      <c r="G185" s="599"/>
      <c r="H185" s="599"/>
      <c r="I185" s="599"/>
      <c r="J185" s="203"/>
      <c r="K185" s="599"/>
      <c r="L185" s="1021"/>
      <c r="M185" s="1021"/>
      <c r="N185" s="1021"/>
      <c r="O185" s="1021"/>
      <c r="P185" s="1021"/>
      <c r="Q185" s="1021"/>
      <c r="R185" s="1021"/>
      <c r="S185" s="1021"/>
      <c r="T185" s="1021"/>
      <c r="U185" s="1021"/>
      <c r="V185" s="1021"/>
      <c r="W185" s="1021"/>
      <c r="X185" s="1021"/>
      <c r="Y185" s="1021"/>
      <c r="Z185" s="1021"/>
      <c r="AA185" s="1021"/>
      <c r="AB185" s="1021"/>
      <c r="AC185" s="1021"/>
      <c r="AD185" s="1021"/>
      <c r="AE185" s="1021"/>
      <c r="AF185" s="599"/>
      <c r="AG185" s="599"/>
      <c r="AH185" s="599"/>
    </row>
    <row r="186" spans="2:34" ht="21" hidden="1" outlineLevel="1">
      <c r="B186" s="1248"/>
      <c r="C186" s="201" t="s">
        <v>147</v>
      </c>
      <c r="D186" s="202"/>
      <c r="E186" s="202"/>
      <c r="F186" s="202"/>
      <c r="G186" s="202">
        <v>6215</v>
      </c>
      <c r="H186" s="202">
        <v>8240</v>
      </c>
      <c r="I186" s="202"/>
      <c r="J186" s="202"/>
      <c r="K186" s="202"/>
      <c r="L186" s="1022"/>
      <c r="M186" s="1022"/>
      <c r="N186" s="1022"/>
      <c r="O186" s="1022"/>
      <c r="P186" s="1022"/>
      <c r="Q186" s="1022"/>
      <c r="R186" s="1022"/>
      <c r="S186" s="1022"/>
      <c r="T186" s="1022"/>
      <c r="U186" s="1022"/>
      <c r="V186" s="1022"/>
      <c r="W186" s="1022"/>
      <c r="X186" s="1022"/>
      <c r="Y186" s="1022"/>
      <c r="Z186" s="1022"/>
      <c r="AA186" s="1022"/>
      <c r="AB186" s="1022"/>
      <c r="AC186" s="1022"/>
      <c r="AD186" s="1022"/>
      <c r="AE186" s="1022"/>
      <c r="AF186" s="202"/>
      <c r="AG186" s="202">
        <v>3385</v>
      </c>
      <c r="AH186" s="202">
        <v>1865</v>
      </c>
    </row>
    <row r="187" spans="2:34" hidden="1" outlineLevel="1">
      <c r="B187" s="1248"/>
      <c r="C187" s="203" t="s">
        <v>299</v>
      </c>
      <c r="D187" s="599"/>
      <c r="E187" s="599"/>
      <c r="F187" s="599"/>
      <c r="G187" s="599"/>
      <c r="H187" s="599"/>
      <c r="I187" s="599"/>
      <c r="J187" s="203"/>
      <c r="K187" s="599"/>
      <c r="L187" s="1021"/>
      <c r="M187" s="1021"/>
      <c r="N187" s="1021"/>
      <c r="O187" s="1021"/>
      <c r="P187" s="1021"/>
      <c r="Q187" s="1021"/>
      <c r="R187" s="1021"/>
      <c r="S187" s="1021"/>
      <c r="T187" s="1021"/>
      <c r="U187" s="1021"/>
      <c r="V187" s="1021"/>
      <c r="W187" s="1021"/>
      <c r="X187" s="1021"/>
      <c r="Y187" s="1021"/>
      <c r="Z187" s="1021"/>
      <c r="AA187" s="1021"/>
      <c r="AB187" s="1021"/>
      <c r="AC187" s="1021"/>
      <c r="AD187" s="1021"/>
      <c r="AE187" s="1021"/>
      <c r="AF187" s="599"/>
      <c r="AG187" s="599"/>
      <c r="AH187" s="599"/>
    </row>
    <row r="188" spans="2:34" ht="21" hidden="1" outlineLevel="1">
      <c r="B188" s="1249"/>
      <c r="C188" s="201" t="s">
        <v>147</v>
      </c>
      <c r="D188" s="202"/>
      <c r="E188" s="202"/>
      <c r="F188" s="202"/>
      <c r="G188" s="202">
        <v>6215</v>
      </c>
      <c r="H188" s="202">
        <v>7905</v>
      </c>
      <c r="I188" s="202"/>
      <c r="J188" s="202"/>
      <c r="K188" s="202"/>
      <c r="L188" s="1022"/>
      <c r="M188" s="1022"/>
      <c r="N188" s="1022"/>
      <c r="O188" s="1022"/>
      <c r="P188" s="1022"/>
      <c r="Q188" s="1022"/>
      <c r="R188" s="1022"/>
      <c r="S188" s="1022"/>
      <c r="T188" s="1022"/>
      <c r="U188" s="1022"/>
      <c r="V188" s="1022"/>
      <c r="W188" s="1022"/>
      <c r="X188" s="1022"/>
      <c r="Y188" s="1022"/>
      <c r="Z188" s="1022"/>
      <c r="AA188" s="1022"/>
      <c r="AB188" s="1022"/>
      <c r="AC188" s="1022"/>
      <c r="AD188" s="1022"/>
      <c r="AE188" s="1022"/>
      <c r="AF188" s="202"/>
      <c r="AG188" s="202">
        <v>3250</v>
      </c>
      <c r="AH188" s="202">
        <v>1865</v>
      </c>
    </row>
    <row r="189" spans="2:3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86">
    <mergeCell ref="B35:C35"/>
    <mergeCell ref="B23:B30"/>
    <mergeCell ref="D4:H4"/>
    <mergeCell ref="I4:J4"/>
    <mergeCell ref="B6:C6"/>
    <mergeCell ref="B7:C7"/>
    <mergeCell ref="I19:J19"/>
    <mergeCell ref="B8:B16"/>
    <mergeCell ref="B19:C20"/>
    <mergeCell ref="B4:C5"/>
    <mergeCell ref="I23:I25"/>
    <mergeCell ref="B21:C21"/>
    <mergeCell ref="B22:C22"/>
    <mergeCell ref="D33:E33"/>
    <mergeCell ref="F33:G33"/>
    <mergeCell ref="B33:C34"/>
    <mergeCell ref="B36:C36"/>
    <mergeCell ref="D48:H48"/>
    <mergeCell ref="B50:C50"/>
    <mergeCell ref="B51:C51"/>
    <mergeCell ref="B37:B45"/>
    <mergeCell ref="B48:C49"/>
    <mergeCell ref="D111:H111"/>
    <mergeCell ref="I111:AH111"/>
    <mergeCell ref="B113:C113"/>
    <mergeCell ref="B114:C114"/>
    <mergeCell ref="B84:C84"/>
    <mergeCell ref="B85:C85"/>
    <mergeCell ref="D96:E96"/>
    <mergeCell ref="F96:G96"/>
    <mergeCell ref="B98:C98"/>
    <mergeCell ref="B86:B93"/>
    <mergeCell ref="B100:B108"/>
    <mergeCell ref="I86:I88"/>
    <mergeCell ref="D158:E158"/>
    <mergeCell ref="F158:G158"/>
    <mergeCell ref="B160:C160"/>
    <mergeCell ref="B148:B155"/>
    <mergeCell ref="D129:H129"/>
    <mergeCell ref="B131:C131"/>
    <mergeCell ref="B132:C132"/>
    <mergeCell ref="B133:B141"/>
    <mergeCell ref="D173:H173"/>
    <mergeCell ref="I173:AH173"/>
    <mergeCell ref="B175:C175"/>
    <mergeCell ref="B176:C176"/>
    <mergeCell ref="B162:B170"/>
    <mergeCell ref="I148:I150"/>
    <mergeCell ref="J23:J25"/>
    <mergeCell ref="J86:J88"/>
    <mergeCell ref="J148:J150"/>
    <mergeCell ref="I129:J129"/>
    <mergeCell ref="I144:J144"/>
    <mergeCell ref="I67:J67"/>
    <mergeCell ref="I82:J82"/>
    <mergeCell ref="B177:B188"/>
    <mergeCell ref="B111:C112"/>
    <mergeCell ref="B96:C97"/>
    <mergeCell ref="B82:C83"/>
    <mergeCell ref="B67:C68"/>
    <mergeCell ref="B173:C174"/>
    <mergeCell ref="B158:C159"/>
    <mergeCell ref="B144:C145"/>
    <mergeCell ref="B129:C130"/>
    <mergeCell ref="B115:B126"/>
    <mergeCell ref="B99:C99"/>
    <mergeCell ref="B161:C161"/>
    <mergeCell ref="B146:C146"/>
    <mergeCell ref="B147:C147"/>
    <mergeCell ref="B69:C69"/>
    <mergeCell ref="B70:C70"/>
    <mergeCell ref="B52:B63"/>
    <mergeCell ref="B71:B79"/>
    <mergeCell ref="AP48:AU48"/>
    <mergeCell ref="AI50:AJ50"/>
    <mergeCell ref="AI51:AJ51"/>
    <mergeCell ref="AI52:AI63"/>
    <mergeCell ref="D67:H67"/>
    <mergeCell ref="AN33:AO33"/>
    <mergeCell ref="AJ35:AK35"/>
    <mergeCell ref="AJ36:AK36"/>
    <mergeCell ref="AJ37:AJ45"/>
    <mergeCell ref="AI48:AJ49"/>
    <mergeCell ref="AK48:AO48"/>
    <mergeCell ref="AJ33:AK34"/>
    <mergeCell ref="AL33:AM33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30" max="12" man="1"/>
    <brk id="47" max="12" man="1"/>
  </row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22</vt:i4>
      </vt:variant>
      <vt:variant>
        <vt:lpstr>Именованные диапазоны</vt:lpstr>
      </vt:variant>
      <vt:variant>
        <vt:i4>22</vt:i4>
      </vt:variant>
    </vt:vector>
  </HeadingPairs>
  <TitlesOfParts>
    <vt:vector size="44" baseType="lpstr">
      <vt:lpstr>скидки_наценки</vt:lpstr>
      <vt:lpstr>изменения прайса</vt:lpstr>
      <vt:lpstr>Содержание</vt:lpstr>
      <vt:lpstr>Фурнитура складская</vt:lpstr>
      <vt:lpstr>Фурнитура_старая</vt:lpstr>
      <vt:lpstr>Фурнитура для акции</vt:lpstr>
      <vt:lpstr>Распашные системы откр</vt:lpstr>
      <vt:lpstr>Ручки_накладки_Италия</vt:lpstr>
      <vt:lpstr>Ручки_накладки_Италия_база</vt:lpstr>
      <vt:lpstr>Ручки_накладки_Китай</vt:lpstr>
      <vt:lpstr>Ручки_накладки_Китай_база</vt:lpstr>
      <vt:lpstr>Карточные петли</vt:lpstr>
      <vt:lpstr>Скрытые петли</vt:lpstr>
      <vt:lpstr>Замки</vt:lpstr>
      <vt:lpstr>Замок скрытой двери (аналог Бон</vt:lpstr>
      <vt:lpstr>Прочее</vt:lpstr>
      <vt:lpstr>Петли, защ, скр ручки_база</vt:lpstr>
      <vt:lpstr>Cистемы TWICE, ROTO</vt:lpstr>
      <vt:lpstr>Cистемы INVISIBLE</vt:lpstr>
      <vt:lpstr>механизмы база</vt:lpstr>
      <vt:lpstr>Системы для перегородок</vt:lpstr>
      <vt:lpstr>Наценки</vt:lpstr>
      <vt:lpstr>'Cистемы INVISIBLE'!Область_печати</vt:lpstr>
      <vt:lpstr>'Cистемы TWICE, ROTO'!Область_печати</vt:lpstr>
      <vt:lpstr>Замки!Область_печати</vt:lpstr>
      <vt:lpstr>'Замок скрытой двери (аналог Бон'!Область_печати</vt:lpstr>
      <vt:lpstr>'изменения прайса'!Область_печати</vt:lpstr>
      <vt:lpstr>'Карточные петли'!Область_печати</vt:lpstr>
      <vt:lpstr>'механизмы база'!Область_печати</vt:lpstr>
      <vt:lpstr>Наценки!Область_печати</vt:lpstr>
      <vt:lpstr>'Петли, защ, скр ручки_база'!Область_печати</vt:lpstr>
      <vt:lpstr>Прочее!Область_печати</vt:lpstr>
      <vt:lpstr>'Распашные системы откр'!Область_печати</vt:lpstr>
      <vt:lpstr>Ручки_накладки_Италия!Область_печати</vt:lpstr>
      <vt:lpstr>Ручки_накладки_Италия_база!Область_печати</vt:lpstr>
      <vt:lpstr>Ручки_накладки_Китай!Область_печати</vt:lpstr>
      <vt:lpstr>Ручки_накладки_Китай_база!Область_печати</vt:lpstr>
      <vt:lpstr>'Системы для перегородок'!Область_печати</vt:lpstr>
      <vt:lpstr>скидки_наценки!Область_печати</vt:lpstr>
      <vt:lpstr>'Скрытые петли'!Область_печати</vt:lpstr>
      <vt:lpstr>Содержание!Область_печати</vt:lpstr>
      <vt:lpstr>'Фурнитура для акции'!Область_печати</vt:lpstr>
      <vt:lpstr>'Фурнитура складская'!Область_печати</vt:lpstr>
      <vt:lpstr>Фурнитура_старая!Область_печати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2024-07-05T06:58:41Z</cp:lastPrinted>
  <dcterms:created xsi:type="dcterms:W3CDTF">2006-09-28T05:33:00Z</dcterms:created>
  <dcterms:modified xsi:type="dcterms:W3CDTF">2025-01-09T04:35:31Z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0D4B4E8588EF43C8A039147F3769049D_12</vt:lpwstr>
  </property>
  <property fmtid="{D5CDD505-2E9C-101B-9397-08002B2CF9AE}" pid="3" name="KSOProductBuildVer">
    <vt:lpwstr>1033-12.2.0.13489</vt:lpwstr>
  </property>
</Properties>
</file>